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rija.vladicic\Desktop\Liste odgovornih nastavnika\2024-25\Izmjene  2024-25\Измјене новембар 2024\"/>
    </mc:Choice>
  </mc:AlternateContent>
  <bookViews>
    <workbookView xWindow="0" yWindow="0" windowWidth="16380" windowHeight="8190" tabRatio="500" activeTab="8"/>
  </bookViews>
  <sheets>
    <sheet name="Наставни ансамбл" sheetId="1" r:id="rId1"/>
    <sheet name="Оптерећење са мастером" sheetId="2" state="hidden" r:id="rId2"/>
    <sheet name="Оптерећење без мастера" sheetId="3" state="hidden" r:id="rId3"/>
    <sheet name="Nastavnici izbori" sheetId="4" state="hidden" r:id="rId4"/>
    <sheet name="PojedinacnoZaSpoljne" sheetId="5" state="hidden" r:id="rId5"/>
    <sheet name="Izmjene 2024-02" sheetId="6" state="hidden" r:id="rId6"/>
    <sheet name="Izmjene 2024-10" sheetId="7" state="hidden" r:id="rId7"/>
    <sheet name="Izmjene 2024-11" sheetId="8" state="hidden" r:id="rId8"/>
    <sheet name="Izmjene 2024-11 krstic" sheetId="9" r:id="rId9"/>
  </sheets>
  <definedNames>
    <definedName name="_xlnm._FilterDatabase" localSheetId="0" hidden="1">'Наставни ансамбл'!$A$5:$S$179</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S26" i="5" l="1"/>
  <c r="R26" i="5"/>
  <c r="S25" i="5"/>
  <c r="R25" i="5"/>
  <c r="S24" i="5"/>
  <c r="R24" i="5"/>
  <c r="S23" i="5"/>
  <c r="R23" i="5"/>
  <c r="S22" i="5"/>
  <c r="R22" i="5"/>
  <c r="S21" i="5"/>
  <c r="R21" i="5"/>
  <c r="S20" i="5"/>
  <c r="R20" i="5"/>
  <c r="S19" i="5"/>
  <c r="R19" i="5"/>
  <c r="S18" i="5"/>
  <c r="R18" i="5"/>
  <c r="S17" i="5"/>
  <c r="R17" i="5"/>
  <c r="S16" i="5"/>
  <c r="R16" i="5"/>
  <c r="S15" i="5"/>
  <c r="R15" i="5"/>
  <c r="S10" i="5"/>
  <c r="R10" i="5"/>
  <c r="S5" i="5"/>
  <c r="R5" i="5"/>
  <c r="S4" i="5"/>
  <c r="R4" i="5"/>
  <c r="S3" i="5"/>
  <c r="R3" i="5"/>
  <c r="E134" i="3"/>
  <c r="E133" i="3"/>
  <c r="J125" i="3"/>
  <c r="F116" i="3"/>
  <c r="E116" i="3"/>
  <c r="F115" i="3"/>
  <c r="E115" i="3"/>
  <c r="G110" i="3"/>
  <c r="H110" i="3" s="1"/>
  <c r="G109" i="3"/>
  <c r="H109" i="3" s="1"/>
  <c r="F102" i="3"/>
  <c r="E102" i="3"/>
  <c r="G102" i="3" s="1"/>
  <c r="F101" i="3"/>
  <c r="E101" i="3"/>
  <c r="G101" i="3" s="1"/>
  <c r="I101" i="3" s="1"/>
  <c r="L101" i="3" s="1"/>
  <c r="H100" i="3"/>
  <c r="I99" i="3"/>
  <c r="J99" i="3" s="1"/>
  <c r="H99" i="3"/>
  <c r="H98" i="3"/>
  <c r="G98" i="3"/>
  <c r="G97" i="3"/>
  <c r="H97" i="3" s="1"/>
  <c r="G94" i="3"/>
  <c r="H94" i="3" s="1"/>
  <c r="H93" i="3"/>
  <c r="G93" i="3"/>
  <c r="G92" i="3"/>
  <c r="H92" i="3" s="1"/>
  <c r="G91" i="3"/>
  <c r="H91" i="3" s="1"/>
  <c r="G90" i="3"/>
  <c r="H90" i="3" s="1"/>
  <c r="G89" i="3"/>
  <c r="I89" i="3" s="1"/>
  <c r="H88" i="3"/>
  <c r="G88" i="3"/>
  <c r="G87" i="3"/>
  <c r="H87" i="3" s="1"/>
  <c r="G86" i="3"/>
  <c r="H86" i="3" s="1"/>
  <c r="H85" i="3"/>
  <c r="G85" i="3"/>
  <c r="G84" i="3"/>
  <c r="H84" i="3" s="1"/>
  <c r="G83" i="3"/>
  <c r="H83" i="3" s="1"/>
  <c r="G82" i="3"/>
  <c r="H82" i="3" s="1"/>
  <c r="G81" i="3"/>
  <c r="I81" i="3" s="1"/>
  <c r="H80" i="3"/>
  <c r="G80" i="3"/>
  <c r="G79" i="3"/>
  <c r="H79" i="3" s="1"/>
  <c r="G78" i="3"/>
  <c r="H78" i="3" s="1"/>
  <c r="H77" i="3"/>
  <c r="G77" i="3"/>
  <c r="F68" i="3"/>
  <c r="E68" i="3"/>
  <c r="F67" i="3"/>
  <c r="E67" i="3"/>
  <c r="G66" i="3"/>
  <c r="V66" i="3" s="1"/>
  <c r="G65" i="3"/>
  <c r="H65" i="3" s="1"/>
  <c r="G64" i="3"/>
  <c r="V64" i="3" s="1"/>
  <c r="G63" i="3"/>
  <c r="H63" i="3" s="1"/>
  <c r="G62" i="3"/>
  <c r="V62" i="3" s="1"/>
  <c r="G61" i="3"/>
  <c r="H61" i="3" s="1"/>
  <c r="H60" i="3"/>
  <c r="G60" i="3"/>
  <c r="V60" i="3" s="1"/>
  <c r="G59" i="3"/>
  <c r="H59" i="3" s="1"/>
  <c r="G58" i="3"/>
  <c r="V58" i="3" s="1"/>
  <c r="G57" i="3"/>
  <c r="H57" i="3" s="1"/>
  <c r="G56" i="3"/>
  <c r="V56" i="3" s="1"/>
  <c r="G55" i="3"/>
  <c r="H55" i="3" s="1"/>
  <c r="G54" i="3"/>
  <c r="V54" i="3" s="1"/>
  <c r="G53" i="3"/>
  <c r="H53" i="3" s="1"/>
  <c r="H52" i="3"/>
  <c r="G52" i="3"/>
  <c r="V52" i="3" s="1"/>
  <c r="G51" i="3"/>
  <c r="H51" i="3" s="1"/>
  <c r="G50" i="3"/>
  <c r="V50" i="3" s="1"/>
  <c r="G49" i="3"/>
  <c r="H49" i="3" s="1"/>
  <c r="G48" i="3"/>
  <c r="V48" i="3" s="1"/>
  <c r="G47" i="3"/>
  <c r="H47" i="3" s="1"/>
  <c r="F39" i="3"/>
  <c r="E39" i="3"/>
  <c r="F38" i="3"/>
  <c r="E38" i="3"/>
  <c r="G37" i="3"/>
  <c r="V37" i="3" s="1"/>
  <c r="G36" i="3"/>
  <c r="H36" i="3" s="1"/>
  <c r="H35" i="3"/>
  <c r="G35" i="3"/>
  <c r="V35" i="3" s="1"/>
  <c r="G34" i="3"/>
  <c r="H34" i="3" s="1"/>
  <c r="G33" i="3"/>
  <c r="H33" i="3" s="1"/>
  <c r="W32" i="3"/>
  <c r="X32" i="3" s="1"/>
  <c r="G32" i="3"/>
  <c r="H32" i="3" s="1"/>
  <c r="H31" i="3"/>
  <c r="G31" i="3"/>
  <c r="V31" i="3" s="1"/>
  <c r="G30" i="3"/>
  <c r="H30" i="3" s="1"/>
  <c r="G29" i="3"/>
  <c r="H29" i="3" s="1"/>
  <c r="G28" i="3"/>
  <c r="V28" i="3" s="1"/>
  <c r="H27" i="3"/>
  <c r="G27" i="3"/>
  <c r="G26" i="3"/>
  <c r="H26" i="3" s="1"/>
  <c r="G25" i="3"/>
  <c r="V25" i="3" s="1"/>
  <c r="G24" i="3"/>
  <c r="H24" i="3" s="1"/>
  <c r="G23" i="3"/>
  <c r="V23" i="3" s="1"/>
  <c r="G22" i="3"/>
  <c r="H22" i="3" s="1"/>
  <c r="G21" i="3"/>
  <c r="V21" i="3" s="1"/>
  <c r="G20" i="3"/>
  <c r="H20" i="3" s="1"/>
  <c r="H19" i="3"/>
  <c r="G19" i="3"/>
  <c r="V19" i="3" s="1"/>
  <c r="G18" i="3"/>
  <c r="H18" i="3" s="1"/>
  <c r="G17" i="3"/>
  <c r="V17" i="3" s="1"/>
  <c r="G16" i="3"/>
  <c r="H16" i="3" s="1"/>
  <c r="G15" i="3"/>
  <c r="V15" i="3" s="1"/>
  <c r="G14" i="3"/>
  <c r="H14" i="3" s="1"/>
  <c r="H13" i="3"/>
  <c r="G13" i="3"/>
  <c r="V13" i="3" s="1"/>
  <c r="G12" i="3"/>
  <c r="H12" i="3" s="1"/>
  <c r="H11" i="3"/>
  <c r="G11" i="3"/>
  <c r="V11" i="3" s="1"/>
  <c r="G10" i="3"/>
  <c r="H10" i="3" s="1"/>
  <c r="G9" i="3"/>
  <c r="G39" i="3" s="1"/>
  <c r="G8" i="3"/>
  <c r="F124" i="2"/>
  <c r="F123" i="2"/>
  <c r="F110" i="2"/>
  <c r="F109" i="2"/>
  <c r="E108" i="2"/>
  <c r="E107" i="2"/>
  <c r="E106" i="2"/>
  <c r="E105" i="2"/>
  <c r="E104" i="2"/>
  <c r="E103" i="2"/>
  <c r="E109" i="2" s="1"/>
  <c r="G96" i="2"/>
  <c r="E93" i="2"/>
  <c r="E91" i="2"/>
  <c r="E89" i="2"/>
  <c r="E87" i="2"/>
  <c r="E85" i="2"/>
  <c r="E81" i="2"/>
  <c r="E79" i="2"/>
  <c r="F78" i="2"/>
  <c r="E78" i="2"/>
  <c r="G78" i="2" s="1"/>
  <c r="H78" i="2" s="1"/>
  <c r="F77" i="2"/>
  <c r="E64" i="2"/>
  <c r="E63" i="2"/>
  <c r="U62" i="2"/>
  <c r="U61" i="2"/>
  <c r="U60" i="2"/>
  <c r="U59" i="2"/>
  <c r="U58" i="2"/>
  <c r="U57" i="2"/>
  <c r="U56" i="2"/>
  <c r="F56" i="2"/>
  <c r="G56" i="2" s="1"/>
  <c r="V56" i="2" s="1"/>
  <c r="U55" i="2"/>
  <c r="F55" i="2"/>
  <c r="G55" i="2" s="1"/>
  <c r="U54" i="2"/>
  <c r="U53" i="2"/>
  <c r="U52" i="2"/>
  <c r="U51" i="2"/>
  <c r="U50" i="2"/>
  <c r="G50" i="2"/>
  <c r="V50" i="2" s="1"/>
  <c r="F50" i="2"/>
  <c r="U49" i="2"/>
  <c r="F49" i="2"/>
  <c r="G49" i="2" s="1"/>
  <c r="U48" i="2"/>
  <c r="U47" i="2"/>
  <c r="U46" i="2"/>
  <c r="U45" i="2"/>
  <c r="U44" i="2"/>
  <c r="U43" i="2"/>
  <c r="U33" i="2"/>
  <c r="U32" i="2"/>
  <c r="U31" i="2"/>
  <c r="U30" i="2"/>
  <c r="U29" i="2"/>
  <c r="U28" i="2"/>
  <c r="U27" i="2"/>
  <c r="U26" i="2"/>
  <c r="U25" i="2"/>
  <c r="U24" i="2"/>
  <c r="U23" i="2"/>
  <c r="U22" i="2"/>
  <c r="U21" i="2"/>
  <c r="U20" i="2"/>
  <c r="U19" i="2"/>
  <c r="U18" i="2"/>
  <c r="U17" i="2"/>
  <c r="U16" i="2"/>
  <c r="U15" i="2"/>
  <c r="F15" i="2"/>
  <c r="E15" i="2"/>
  <c r="G15" i="2" s="1"/>
  <c r="U14" i="2"/>
  <c r="F14" i="2"/>
  <c r="E14" i="2"/>
  <c r="U13" i="2"/>
  <c r="U12" i="2"/>
  <c r="U11" i="2"/>
  <c r="U10" i="2"/>
  <c r="U9" i="2"/>
  <c r="U8" i="2"/>
  <c r="S179" i="1"/>
  <c r="U179" i="1" s="1"/>
  <c r="R179" i="1"/>
  <c r="T179" i="1" s="1"/>
  <c r="S178" i="1"/>
  <c r="U178" i="1" s="1"/>
  <c r="R178" i="1"/>
  <c r="T178" i="1" s="1"/>
  <c r="S177" i="1"/>
  <c r="U177" i="1" s="1"/>
  <c r="R177" i="1"/>
  <c r="T177" i="1" s="1"/>
  <c r="S176" i="1"/>
  <c r="U176" i="1" s="1"/>
  <c r="R176" i="1"/>
  <c r="T176" i="1" s="1"/>
  <c r="S175" i="1"/>
  <c r="U175" i="1" s="1"/>
  <c r="R175" i="1"/>
  <c r="T175" i="1" s="1"/>
  <c r="S174" i="1"/>
  <c r="U174" i="1" s="1"/>
  <c r="R174" i="1"/>
  <c r="E118" i="2" s="1"/>
  <c r="S173" i="1"/>
  <c r="U173" i="1" s="1"/>
  <c r="R173" i="1"/>
  <c r="T173" i="1" s="1"/>
  <c r="S172" i="1"/>
  <c r="U172" i="1" s="1"/>
  <c r="R172" i="1"/>
  <c r="T172" i="1" s="1"/>
  <c r="S171" i="1"/>
  <c r="U171" i="1" s="1"/>
  <c r="R171" i="1"/>
  <c r="T171" i="1" s="1"/>
  <c r="S170" i="1"/>
  <c r="U170" i="1" s="1"/>
  <c r="R170" i="1"/>
  <c r="T170" i="1" s="1"/>
  <c r="S169" i="1"/>
  <c r="U169" i="1" s="1"/>
  <c r="R169" i="1"/>
  <c r="T169" i="1" s="1"/>
  <c r="S168" i="1"/>
  <c r="U168" i="1" s="1"/>
  <c r="R168" i="1"/>
  <c r="T168" i="1" s="1"/>
  <c r="S167" i="1"/>
  <c r="U167" i="1" s="1"/>
  <c r="R167" i="1"/>
  <c r="T167" i="1" s="1"/>
  <c r="S166" i="1"/>
  <c r="U166" i="1" s="1"/>
  <c r="R166" i="1"/>
  <c r="T166" i="1" s="1"/>
  <c r="S165" i="1"/>
  <c r="U165" i="1" s="1"/>
  <c r="R165" i="1"/>
  <c r="T165" i="1" s="1"/>
  <c r="S164" i="1"/>
  <c r="U164" i="1" s="1"/>
  <c r="R164" i="1"/>
  <c r="T164" i="1" s="1"/>
  <c r="S163" i="1"/>
  <c r="R163" i="1"/>
  <c r="E90" i="2" s="1"/>
  <c r="S162" i="1"/>
  <c r="U162" i="1" s="1"/>
  <c r="R162" i="1"/>
  <c r="T162" i="1" s="1"/>
  <c r="S161" i="1"/>
  <c r="U161" i="1" s="1"/>
  <c r="R161" i="1"/>
  <c r="T161" i="1" s="1"/>
  <c r="S160" i="1"/>
  <c r="U160" i="1" s="1"/>
  <c r="R160" i="1"/>
  <c r="T160" i="1" s="1"/>
  <c r="S159" i="1"/>
  <c r="U159" i="1" s="1"/>
  <c r="R159" i="1"/>
  <c r="T159" i="1" s="1"/>
  <c r="S158" i="1"/>
  <c r="R158" i="1"/>
  <c r="E88" i="2" s="1"/>
  <c r="S157" i="1"/>
  <c r="U157" i="1" s="1"/>
  <c r="R157" i="1"/>
  <c r="T157" i="1" s="1"/>
  <c r="S156" i="1"/>
  <c r="U156" i="1" s="1"/>
  <c r="R156" i="1"/>
  <c r="T156" i="1" s="1"/>
  <c r="S155" i="1"/>
  <c r="U155" i="1" s="1"/>
  <c r="R155" i="1"/>
  <c r="T155" i="1" s="1"/>
  <c r="S154" i="1"/>
  <c r="U154" i="1" s="1"/>
  <c r="R154" i="1"/>
  <c r="T154" i="1" s="1"/>
  <c r="S153" i="1"/>
  <c r="U153" i="1" s="1"/>
  <c r="R153" i="1"/>
  <c r="T153" i="1" s="1"/>
  <c r="S152" i="1"/>
  <c r="U152" i="1" s="1"/>
  <c r="R152" i="1"/>
  <c r="T152" i="1" s="1"/>
  <c r="S151" i="1"/>
  <c r="U151" i="1" s="1"/>
  <c r="R151" i="1"/>
  <c r="T151" i="1" s="1"/>
  <c r="S150" i="1"/>
  <c r="U150" i="1" s="1"/>
  <c r="R150" i="1"/>
  <c r="T150" i="1" s="1"/>
  <c r="S149" i="1"/>
  <c r="U149" i="1" s="1"/>
  <c r="R149" i="1"/>
  <c r="T149" i="1" s="1"/>
  <c r="S148" i="1"/>
  <c r="U148" i="1" s="1"/>
  <c r="R148" i="1"/>
  <c r="T148" i="1" s="1"/>
  <c r="S147" i="1"/>
  <c r="U147" i="1" s="1"/>
  <c r="R147" i="1"/>
  <c r="T147" i="1" s="1"/>
  <c r="S146" i="1"/>
  <c r="U146" i="1" s="1"/>
  <c r="R146" i="1"/>
  <c r="T146" i="1" s="1"/>
  <c r="S145" i="1"/>
  <c r="U145" i="1" s="1"/>
  <c r="R145" i="1"/>
  <c r="T145" i="1" s="1"/>
  <c r="S144" i="1"/>
  <c r="U144" i="1" s="1"/>
  <c r="R144" i="1"/>
  <c r="T144" i="1" s="1"/>
  <c r="S143" i="1"/>
  <c r="U143" i="1" s="1"/>
  <c r="R143" i="1"/>
  <c r="T143" i="1" s="1"/>
  <c r="S142" i="1"/>
  <c r="U142" i="1" s="1"/>
  <c r="R142" i="1"/>
  <c r="T142" i="1" s="1"/>
  <c r="S141" i="1"/>
  <c r="U141" i="1" s="1"/>
  <c r="R141" i="1"/>
  <c r="T141" i="1" s="1"/>
  <c r="S140" i="1"/>
  <c r="U140" i="1" s="1"/>
  <c r="R140" i="1"/>
  <c r="T140" i="1" s="1"/>
  <c r="S139" i="1"/>
  <c r="U139" i="1" s="1"/>
  <c r="R139" i="1"/>
  <c r="T139" i="1" s="1"/>
  <c r="S138" i="1"/>
  <c r="U138" i="1" s="1"/>
  <c r="R138" i="1"/>
  <c r="T138" i="1" s="1"/>
  <c r="S137" i="1"/>
  <c r="U137" i="1" s="1"/>
  <c r="R137" i="1"/>
  <c r="T137" i="1" s="1"/>
  <c r="S136" i="1"/>
  <c r="U136" i="1" s="1"/>
  <c r="R136" i="1"/>
  <c r="T136" i="1" s="1"/>
  <c r="S135" i="1"/>
  <c r="U135" i="1" s="1"/>
  <c r="R135" i="1"/>
  <c r="T135" i="1" s="1"/>
  <c r="S134" i="1"/>
  <c r="U134" i="1" s="1"/>
  <c r="R134" i="1"/>
  <c r="T134" i="1" s="1"/>
  <c r="S133" i="1"/>
  <c r="U133" i="1" s="1"/>
  <c r="R133" i="1"/>
  <c r="T133" i="1" s="1"/>
  <c r="S132" i="1"/>
  <c r="U132" i="1" s="1"/>
  <c r="R132" i="1"/>
  <c r="T132" i="1" s="1"/>
  <c r="S131" i="1"/>
  <c r="R131" i="1"/>
  <c r="E74" i="2" s="1"/>
  <c r="S130" i="1"/>
  <c r="U130" i="1" s="1"/>
  <c r="R130" i="1"/>
  <c r="T130" i="1" s="1"/>
  <c r="S129" i="1"/>
  <c r="U129" i="1" s="1"/>
  <c r="R129" i="1"/>
  <c r="T129" i="1" s="1"/>
  <c r="S128" i="1"/>
  <c r="U128" i="1" s="1"/>
  <c r="R128" i="1"/>
  <c r="T128" i="1" s="1"/>
  <c r="S127" i="1"/>
  <c r="U127" i="1" s="1"/>
  <c r="R127" i="1"/>
  <c r="T127" i="1" s="1"/>
  <c r="S126" i="1"/>
  <c r="U126" i="1" s="1"/>
  <c r="R126" i="1"/>
  <c r="T126" i="1" s="1"/>
  <c r="S125" i="1"/>
  <c r="U125" i="1" s="1"/>
  <c r="R125" i="1"/>
  <c r="T125" i="1" s="1"/>
  <c r="S124" i="1"/>
  <c r="U124" i="1" s="1"/>
  <c r="R124" i="1"/>
  <c r="T124" i="1" s="1"/>
  <c r="S123" i="1"/>
  <c r="F23" i="2" s="1"/>
  <c r="R123" i="1"/>
  <c r="E23" i="2" s="1"/>
  <c r="G23" i="2" s="1"/>
  <c r="S122" i="1"/>
  <c r="U122" i="1" s="1"/>
  <c r="R122" i="1"/>
  <c r="T122" i="1" s="1"/>
  <c r="S121" i="1"/>
  <c r="U121" i="1" s="1"/>
  <c r="R121" i="1"/>
  <c r="T121" i="1" s="1"/>
  <c r="S120" i="1"/>
  <c r="U120" i="1" s="1"/>
  <c r="R120" i="1"/>
  <c r="T120" i="1" s="1"/>
  <c r="S119" i="1"/>
  <c r="F29" i="2" s="1"/>
  <c r="R119" i="1"/>
  <c r="E29" i="2" s="1"/>
  <c r="S118" i="1"/>
  <c r="U118" i="1" s="1"/>
  <c r="R118" i="1"/>
  <c r="T118" i="1" s="1"/>
  <c r="S117" i="1"/>
  <c r="U117" i="1" s="1"/>
  <c r="R117" i="1"/>
  <c r="T117" i="1" s="1"/>
  <c r="S116" i="1"/>
  <c r="U116" i="1" s="1"/>
  <c r="R116" i="1"/>
  <c r="T116" i="1" s="1"/>
  <c r="S115" i="1"/>
  <c r="U115" i="1" s="1"/>
  <c r="R115" i="1"/>
  <c r="T115" i="1" s="1"/>
  <c r="S114" i="1"/>
  <c r="U114" i="1" s="1"/>
  <c r="R114" i="1"/>
  <c r="T114" i="1" s="1"/>
  <c r="S113" i="1"/>
  <c r="U113" i="1" s="1"/>
  <c r="R113" i="1"/>
  <c r="E120" i="2" s="1"/>
  <c r="G120" i="2" s="1"/>
  <c r="H120" i="2" s="1"/>
  <c r="S112" i="1"/>
  <c r="U112" i="1" s="1"/>
  <c r="R112" i="1"/>
  <c r="T112" i="1" s="1"/>
  <c r="S111" i="1"/>
  <c r="F9" i="2" s="1"/>
  <c r="R111" i="1"/>
  <c r="S110" i="1"/>
  <c r="R110" i="1"/>
  <c r="E86" i="2" s="1"/>
  <c r="S109" i="1"/>
  <c r="R109" i="1"/>
  <c r="E92" i="2" s="1"/>
  <c r="S108" i="1"/>
  <c r="R108" i="1"/>
  <c r="T108" i="1" s="1"/>
  <c r="S107" i="1"/>
  <c r="U107" i="1" s="1"/>
  <c r="R107" i="1"/>
  <c r="T107" i="1" s="1"/>
  <c r="S106" i="1"/>
  <c r="U106" i="1" s="1"/>
  <c r="R106" i="1"/>
  <c r="T106" i="1" s="1"/>
  <c r="S105" i="1"/>
  <c r="U105" i="1" s="1"/>
  <c r="R105" i="1"/>
  <c r="T105" i="1" s="1"/>
  <c r="S104" i="1"/>
  <c r="U104" i="1" s="1"/>
  <c r="R104" i="1"/>
  <c r="T104" i="1" s="1"/>
  <c r="S103" i="1"/>
  <c r="U103" i="1" s="1"/>
  <c r="R103" i="1"/>
  <c r="T103" i="1" s="1"/>
  <c r="S102" i="1"/>
  <c r="R102" i="1"/>
  <c r="E82" i="2" s="1"/>
  <c r="S101" i="1"/>
  <c r="U101" i="1" s="1"/>
  <c r="R101" i="1"/>
  <c r="T101" i="1" s="1"/>
  <c r="S100" i="1"/>
  <c r="U100" i="1" s="1"/>
  <c r="R100" i="1"/>
  <c r="T100" i="1" s="1"/>
  <c r="S99" i="1"/>
  <c r="F44" i="2" s="1"/>
  <c r="R99" i="1"/>
  <c r="T99" i="1" s="1"/>
  <c r="S98" i="1"/>
  <c r="U98" i="1" s="1"/>
  <c r="R98" i="1"/>
  <c r="T98" i="1" s="1"/>
  <c r="S97" i="1"/>
  <c r="U97" i="1" s="1"/>
  <c r="R97" i="1"/>
  <c r="T97" i="1" s="1"/>
  <c r="S96" i="1"/>
  <c r="R96" i="1"/>
  <c r="S95" i="1"/>
  <c r="F19" i="2" s="1"/>
  <c r="R95" i="1"/>
  <c r="E19" i="2" s="1"/>
  <c r="S94" i="1"/>
  <c r="U94" i="1" s="1"/>
  <c r="R94" i="1"/>
  <c r="T94" i="1" s="1"/>
  <c r="S93" i="1"/>
  <c r="F17" i="2" s="1"/>
  <c r="R93" i="1"/>
  <c r="E17" i="2" s="1"/>
  <c r="S92" i="1"/>
  <c r="U92" i="1" s="1"/>
  <c r="R92" i="1"/>
  <c r="T92" i="1" s="1"/>
  <c r="S91" i="1"/>
  <c r="R91" i="1"/>
  <c r="E76" i="2" s="1"/>
  <c r="S90" i="1"/>
  <c r="U90" i="1" s="1"/>
  <c r="R90" i="1"/>
  <c r="T90" i="1" s="1"/>
  <c r="S89" i="1"/>
  <c r="F13" i="2" s="1"/>
  <c r="R89" i="1"/>
  <c r="S88" i="1"/>
  <c r="R88" i="1"/>
  <c r="T88" i="1" s="1"/>
  <c r="S87" i="1"/>
  <c r="F33" i="2" s="1"/>
  <c r="R87" i="1"/>
  <c r="E33" i="2" s="1"/>
  <c r="G33" i="2" s="1"/>
  <c r="S86" i="1"/>
  <c r="U86" i="1" s="1"/>
  <c r="R86" i="1"/>
  <c r="T86" i="1" s="1"/>
  <c r="S85" i="1"/>
  <c r="F21" i="2" s="1"/>
  <c r="R85" i="1"/>
  <c r="E21" i="2" s="1"/>
  <c r="S84" i="1"/>
  <c r="U84" i="1" s="1"/>
  <c r="R84" i="1"/>
  <c r="T84" i="1" s="1"/>
  <c r="S83" i="1"/>
  <c r="U83" i="1" s="1"/>
  <c r="R83" i="1"/>
  <c r="S82" i="1"/>
  <c r="R82" i="1"/>
  <c r="T82" i="1" s="1"/>
  <c r="S81" i="1"/>
  <c r="F27" i="2" s="1"/>
  <c r="R81" i="1"/>
  <c r="E27" i="2" s="1"/>
  <c r="G27" i="2" s="1"/>
  <c r="S80" i="1"/>
  <c r="U80" i="1" s="1"/>
  <c r="R80" i="1"/>
  <c r="T80" i="1" s="1"/>
  <c r="S79" i="1"/>
  <c r="R79" i="1"/>
  <c r="E94" i="2" s="1"/>
  <c r="S78" i="1"/>
  <c r="R78" i="1"/>
  <c r="T78" i="1" s="1"/>
  <c r="S77" i="1"/>
  <c r="R77" i="1"/>
  <c r="E84" i="2" s="1"/>
  <c r="S76" i="1"/>
  <c r="R76" i="1"/>
  <c r="T76" i="1" s="1"/>
  <c r="S75" i="1"/>
  <c r="U75" i="1" s="1"/>
  <c r="R75" i="1"/>
  <c r="T75" i="1" s="1"/>
  <c r="S74" i="1"/>
  <c r="F54" i="2" s="1"/>
  <c r="G54" i="2" s="1"/>
  <c r="R74" i="1"/>
  <c r="T74" i="1" s="1"/>
  <c r="S73" i="1"/>
  <c r="F25" i="2" s="1"/>
  <c r="R73" i="1"/>
  <c r="E25" i="2" s="1"/>
  <c r="S72" i="1"/>
  <c r="F48" i="2" s="1"/>
  <c r="G48" i="2" s="1"/>
  <c r="R72" i="1"/>
  <c r="T72" i="1" s="1"/>
  <c r="S71" i="1"/>
  <c r="R71" i="1"/>
  <c r="E80" i="2" s="1"/>
  <c r="U70" i="1"/>
  <c r="T70" i="1"/>
  <c r="S69" i="1"/>
  <c r="U69" i="1" s="1"/>
  <c r="R69" i="1"/>
  <c r="T69" i="1" s="1"/>
  <c r="S68" i="1"/>
  <c r="U68" i="1" s="1"/>
  <c r="R68" i="1"/>
  <c r="T68" i="1" s="1"/>
  <c r="S67" i="1"/>
  <c r="U67" i="1" s="1"/>
  <c r="R67" i="1"/>
  <c r="T67" i="1" s="1"/>
  <c r="S66" i="1"/>
  <c r="U66" i="1" s="1"/>
  <c r="R66" i="1"/>
  <c r="T66" i="1" s="1"/>
  <c r="S65" i="1"/>
  <c r="U65" i="1" s="1"/>
  <c r="R65" i="1"/>
  <c r="T65" i="1" s="1"/>
  <c r="S64" i="1"/>
  <c r="U64" i="1" s="1"/>
  <c r="R64" i="1"/>
  <c r="T64" i="1" s="1"/>
  <c r="S63" i="1"/>
  <c r="U63" i="1" s="1"/>
  <c r="R63" i="1"/>
  <c r="T63" i="1" s="1"/>
  <c r="S62" i="1"/>
  <c r="U62" i="1" s="1"/>
  <c r="R62" i="1"/>
  <c r="T62" i="1" s="1"/>
  <c r="S61" i="1"/>
  <c r="U61" i="1" s="1"/>
  <c r="R61" i="1"/>
  <c r="T61" i="1" s="1"/>
  <c r="S60" i="1"/>
  <c r="U60" i="1" s="1"/>
  <c r="R60" i="1"/>
  <c r="E119" i="2" s="1"/>
  <c r="G119" i="2" s="1"/>
  <c r="S59" i="1"/>
  <c r="U59" i="1" s="1"/>
  <c r="R59" i="1"/>
  <c r="T59" i="1" s="1"/>
  <c r="S58" i="1"/>
  <c r="U58" i="1" s="1"/>
  <c r="R58" i="1"/>
  <c r="T58" i="1" s="1"/>
  <c r="S57" i="1"/>
  <c r="U57" i="1" s="1"/>
  <c r="R57" i="1"/>
  <c r="T57" i="1" s="1"/>
  <c r="S56" i="1"/>
  <c r="U56" i="1" s="1"/>
  <c r="R56" i="1"/>
  <c r="T56" i="1" s="1"/>
  <c r="S55" i="1"/>
  <c r="U55" i="1" s="1"/>
  <c r="R55" i="1"/>
  <c r="T55" i="1" s="1"/>
  <c r="S54" i="1"/>
  <c r="U54" i="1" s="1"/>
  <c r="R54" i="1"/>
  <c r="T54" i="1" s="1"/>
  <c r="S53" i="1"/>
  <c r="U53" i="1" s="1"/>
  <c r="R53" i="1"/>
  <c r="T53" i="1" s="1"/>
  <c r="S52" i="1"/>
  <c r="U52" i="1" s="1"/>
  <c r="R52" i="1"/>
  <c r="T52" i="1" s="1"/>
  <c r="S51" i="1"/>
  <c r="F28" i="2" s="1"/>
  <c r="R51" i="1"/>
  <c r="E28" i="2" s="1"/>
  <c r="G28" i="2" s="1"/>
  <c r="S50" i="1"/>
  <c r="U50" i="1" s="1"/>
  <c r="R50" i="1"/>
  <c r="T50" i="1" s="1"/>
  <c r="S49" i="1"/>
  <c r="F26" i="2" s="1"/>
  <c r="R49" i="1"/>
  <c r="E26" i="2" s="1"/>
  <c r="G26" i="2" s="1"/>
  <c r="S48" i="1"/>
  <c r="U48" i="1" s="1"/>
  <c r="R48" i="1"/>
  <c r="T48" i="1" s="1"/>
  <c r="S47" i="1"/>
  <c r="U47" i="1" s="1"/>
  <c r="R47" i="1"/>
  <c r="T47" i="1" s="1"/>
  <c r="S46" i="1"/>
  <c r="U46" i="1" s="1"/>
  <c r="R46" i="1"/>
  <c r="T46" i="1" s="1"/>
  <c r="S45" i="1"/>
  <c r="U45" i="1" s="1"/>
  <c r="R45" i="1"/>
  <c r="T45" i="1" s="1"/>
  <c r="S44" i="1"/>
  <c r="U44" i="1" s="1"/>
  <c r="R44" i="1"/>
  <c r="T44" i="1" s="1"/>
  <c r="S43" i="1"/>
  <c r="U43" i="1" s="1"/>
  <c r="R43" i="1"/>
  <c r="E83" i="2" s="1"/>
  <c r="S42" i="1"/>
  <c r="R42" i="1"/>
  <c r="T42" i="1" s="1"/>
  <c r="S41" i="1"/>
  <c r="U41" i="1" s="1"/>
  <c r="R41" i="1"/>
  <c r="E75" i="2" s="1"/>
  <c r="S40" i="1"/>
  <c r="U40" i="1" s="1"/>
  <c r="R40" i="1"/>
  <c r="T40" i="1" s="1"/>
  <c r="S39" i="1"/>
  <c r="F32" i="2" s="1"/>
  <c r="R39" i="1"/>
  <c r="E32" i="2" s="1"/>
  <c r="G32" i="2" s="1"/>
  <c r="S38" i="1"/>
  <c r="U38" i="1" s="1"/>
  <c r="R38" i="1"/>
  <c r="T38" i="1" s="1"/>
  <c r="S37" i="1"/>
  <c r="U37" i="1" s="1"/>
  <c r="R37" i="1"/>
  <c r="T37" i="1" s="1"/>
  <c r="S36" i="1"/>
  <c r="F61" i="2" s="1"/>
  <c r="G61" i="2" s="1"/>
  <c r="R36" i="1"/>
  <c r="T36" i="1" s="1"/>
  <c r="S35" i="1"/>
  <c r="U35" i="1" s="1"/>
  <c r="R35" i="1"/>
  <c r="E73" i="2" s="1"/>
  <c r="S34" i="1"/>
  <c r="U34" i="1" s="1"/>
  <c r="R34" i="1"/>
  <c r="T34" i="1" s="1"/>
  <c r="S33" i="1"/>
  <c r="U33" i="1" s="1"/>
  <c r="R33" i="1"/>
  <c r="T33" i="1" s="1"/>
  <c r="S32" i="1"/>
  <c r="U32" i="1" s="1"/>
  <c r="R32" i="1"/>
  <c r="T32" i="1" s="1"/>
  <c r="S31" i="1"/>
  <c r="F22" i="2" s="1"/>
  <c r="R31" i="1"/>
  <c r="E22" i="2" s="1"/>
  <c r="G22" i="2" s="1"/>
  <c r="S30" i="1"/>
  <c r="R30" i="1"/>
  <c r="T30" i="1" s="1"/>
  <c r="S29" i="1"/>
  <c r="F20" i="2" s="1"/>
  <c r="R29" i="1"/>
  <c r="E20" i="2" s="1"/>
  <c r="G20" i="2" s="1"/>
  <c r="S28" i="1"/>
  <c r="U28" i="1" s="1"/>
  <c r="R28" i="1"/>
  <c r="T28" i="1" s="1"/>
  <c r="S27" i="1"/>
  <c r="U27" i="1" s="1"/>
  <c r="R27" i="1"/>
  <c r="E117" i="2" s="1"/>
  <c r="S26" i="1"/>
  <c r="U26" i="1" s="1"/>
  <c r="R26" i="1"/>
  <c r="T26" i="1" s="1"/>
  <c r="S25" i="1"/>
  <c r="U25" i="1" s="1"/>
  <c r="R25" i="1"/>
  <c r="T25" i="1" s="1"/>
  <c r="S24" i="1"/>
  <c r="U24" i="1" s="1"/>
  <c r="R24" i="1"/>
  <c r="T24" i="1" s="1"/>
  <c r="S23" i="1"/>
  <c r="F18" i="2" s="1"/>
  <c r="R23" i="1"/>
  <c r="E18" i="2" s="1"/>
  <c r="G18" i="2" s="1"/>
  <c r="S22" i="1"/>
  <c r="U22" i="1" s="1"/>
  <c r="R22" i="1"/>
  <c r="T22" i="1" s="1"/>
  <c r="S21" i="1"/>
  <c r="U21" i="1" s="1"/>
  <c r="R21" i="1"/>
  <c r="T21" i="1" s="1"/>
  <c r="S20" i="1"/>
  <c r="F53" i="2" s="1"/>
  <c r="G53" i="2" s="1"/>
  <c r="R20" i="1"/>
  <c r="T20" i="1" s="1"/>
  <c r="S19" i="1"/>
  <c r="F16" i="2" s="1"/>
  <c r="R19" i="1"/>
  <c r="E16" i="2" s="1"/>
  <c r="G16" i="2" s="1"/>
  <c r="S18" i="1"/>
  <c r="U18" i="1" s="1"/>
  <c r="R18" i="1"/>
  <c r="T18" i="1" s="1"/>
  <c r="S17" i="1"/>
  <c r="U17" i="1" s="1"/>
  <c r="R17" i="1"/>
  <c r="T17" i="1" s="1"/>
  <c r="S16" i="1"/>
  <c r="F59" i="2" s="1"/>
  <c r="G59" i="2" s="1"/>
  <c r="R16" i="1"/>
  <c r="T16" i="1" s="1"/>
  <c r="S15" i="1"/>
  <c r="F24" i="2" s="1"/>
  <c r="R15" i="1"/>
  <c r="E24" i="2" s="1"/>
  <c r="G24" i="2" s="1"/>
  <c r="S14" i="1"/>
  <c r="U14" i="1" s="1"/>
  <c r="R14" i="1"/>
  <c r="T14" i="1" s="1"/>
  <c r="S13" i="1"/>
  <c r="F12" i="2" s="1"/>
  <c r="R13" i="1"/>
  <c r="E12" i="2" s="1"/>
  <c r="G12" i="2" s="1"/>
  <c r="S12" i="1"/>
  <c r="F47" i="2" s="1"/>
  <c r="G47" i="2" s="1"/>
  <c r="R12" i="1"/>
  <c r="T12" i="1" s="1"/>
  <c r="S11" i="1"/>
  <c r="U11" i="1" s="1"/>
  <c r="R11" i="1"/>
  <c r="E77" i="2" s="1"/>
  <c r="G77" i="2" s="1"/>
  <c r="S10" i="1"/>
  <c r="F45" i="2" s="1"/>
  <c r="G45" i="2" s="1"/>
  <c r="R10" i="1"/>
  <c r="T10" i="1" s="1"/>
  <c r="S9" i="1"/>
  <c r="F10" i="2" s="1"/>
  <c r="R9" i="1"/>
  <c r="E10" i="2" s="1"/>
  <c r="S8" i="1"/>
  <c r="U8" i="1" s="1"/>
  <c r="R8" i="1"/>
  <c r="T8" i="1" s="1"/>
  <c r="S7" i="1"/>
  <c r="F30" i="2" s="1"/>
  <c r="R7" i="1"/>
  <c r="E30" i="2" s="1"/>
  <c r="S6" i="1"/>
  <c r="F43" i="2" s="1"/>
  <c r="R6" i="1"/>
  <c r="T6" i="1" s="1"/>
  <c r="S5" i="1"/>
  <c r="F8" i="2" s="1"/>
  <c r="F34" i="2" s="1"/>
  <c r="R5" i="1"/>
  <c r="E8" i="2" s="1"/>
  <c r="G14" i="2" l="1"/>
  <c r="G103" i="2"/>
  <c r="H9" i="3"/>
  <c r="H17" i="3"/>
  <c r="H25" i="3"/>
  <c r="I30" i="3"/>
  <c r="I34" i="3"/>
  <c r="H50" i="3"/>
  <c r="H58" i="3"/>
  <c r="H66" i="3"/>
  <c r="H15" i="3"/>
  <c r="H23" i="3"/>
  <c r="H28" i="3"/>
  <c r="V30" i="3"/>
  <c r="W30" i="3" s="1"/>
  <c r="X30" i="3" s="1"/>
  <c r="V34" i="3"/>
  <c r="W34" i="3" s="1"/>
  <c r="X34" i="3" s="1"/>
  <c r="H48" i="3"/>
  <c r="H56" i="3"/>
  <c r="H64" i="3"/>
  <c r="G68" i="3"/>
  <c r="H81" i="3"/>
  <c r="H89" i="3"/>
  <c r="E11" i="2"/>
  <c r="G38" i="3"/>
  <c r="H21" i="3"/>
  <c r="H37" i="3"/>
  <c r="H54" i="3"/>
  <c r="H62" i="3"/>
  <c r="I77" i="3"/>
  <c r="I85" i="3"/>
  <c r="I93" i="3"/>
  <c r="F57" i="2"/>
  <c r="G57" i="2" s="1"/>
  <c r="F51" i="2"/>
  <c r="G51" i="2" s="1"/>
  <c r="F46" i="2"/>
  <c r="G46" i="2" s="1"/>
  <c r="F62" i="2"/>
  <c r="G62" i="2" s="1"/>
  <c r="F58" i="2"/>
  <c r="G58" i="2" s="1"/>
  <c r="F60" i="2"/>
  <c r="G60" i="2" s="1"/>
  <c r="F11" i="2"/>
  <c r="F52" i="2"/>
  <c r="G52" i="2" s="1"/>
  <c r="I51" i="2" s="1"/>
  <c r="F63" i="2"/>
  <c r="G43" i="2"/>
  <c r="U6" i="1"/>
  <c r="U7" i="1"/>
  <c r="U9" i="1"/>
  <c r="I45" i="2"/>
  <c r="V45" i="2"/>
  <c r="H45" i="2"/>
  <c r="U10" i="1"/>
  <c r="I47" i="2"/>
  <c r="V47" i="2"/>
  <c r="H47" i="2"/>
  <c r="U12" i="1"/>
  <c r="U13" i="1"/>
  <c r="U15" i="1"/>
  <c r="I59" i="2"/>
  <c r="V59" i="2"/>
  <c r="H59" i="2"/>
  <c r="U16" i="1"/>
  <c r="U19" i="1"/>
  <c r="I53" i="2"/>
  <c r="V53" i="2"/>
  <c r="H53" i="2"/>
  <c r="U20" i="1"/>
  <c r="U23" i="1"/>
  <c r="U29" i="1"/>
  <c r="I57" i="2"/>
  <c r="V57" i="2"/>
  <c r="H57" i="2"/>
  <c r="U30" i="1"/>
  <c r="U31" i="1"/>
  <c r="I61" i="2"/>
  <c r="V61" i="2"/>
  <c r="H61" i="2"/>
  <c r="U36" i="1"/>
  <c r="U39" i="1"/>
  <c r="V51" i="2"/>
  <c r="H51" i="2"/>
  <c r="U42" i="1"/>
  <c r="U49" i="1"/>
  <c r="U51" i="1"/>
  <c r="F79" i="2"/>
  <c r="G79" i="2" s="1"/>
  <c r="F80" i="2"/>
  <c r="G80" i="2" s="1"/>
  <c r="H80" i="2" s="1"/>
  <c r="U71" i="1"/>
  <c r="V48" i="2"/>
  <c r="H48" i="2"/>
  <c r="U72" i="1"/>
  <c r="U73" i="1"/>
  <c r="V54" i="2"/>
  <c r="H54" i="2"/>
  <c r="U74" i="1"/>
  <c r="V46" i="2"/>
  <c r="H46" i="2"/>
  <c r="U76" i="1"/>
  <c r="F83" i="2"/>
  <c r="F84" i="2"/>
  <c r="U77" i="1"/>
  <c r="V62" i="2"/>
  <c r="H62" i="2"/>
  <c r="U78" i="1"/>
  <c r="F94" i="2"/>
  <c r="G94" i="2" s="1"/>
  <c r="H94" i="2" s="1"/>
  <c r="F93" i="2"/>
  <c r="U79" i="1"/>
  <c r="U81" i="1"/>
  <c r="V58" i="2"/>
  <c r="H58" i="2"/>
  <c r="E31" i="2"/>
  <c r="T83" i="1"/>
  <c r="G21" i="2"/>
  <c r="T85" i="1"/>
  <c r="V33" i="2"/>
  <c r="H33" i="2"/>
  <c r="T87" i="1"/>
  <c r="E13" i="2"/>
  <c r="G13" i="2" s="1"/>
  <c r="T89" i="1"/>
  <c r="T91" i="1"/>
  <c r="G17" i="2"/>
  <c r="T93" i="1"/>
  <c r="G19" i="2"/>
  <c r="T95" i="1"/>
  <c r="T109" i="1"/>
  <c r="E9" i="2"/>
  <c r="T111" i="1"/>
  <c r="G29" i="2"/>
  <c r="V23" i="2"/>
  <c r="H23" i="2"/>
  <c r="V14" i="2"/>
  <c r="H14" i="2"/>
  <c r="I14" i="2"/>
  <c r="U5" i="1"/>
  <c r="E34" i="2"/>
  <c r="G8" i="2"/>
  <c r="T5" i="1"/>
  <c r="G30" i="2"/>
  <c r="T7" i="1"/>
  <c r="G10" i="2"/>
  <c r="T9" i="1"/>
  <c r="I77" i="2"/>
  <c r="H77" i="2"/>
  <c r="T11" i="1"/>
  <c r="V12" i="2"/>
  <c r="H12" i="2"/>
  <c r="I12" i="2"/>
  <c r="T13" i="1"/>
  <c r="V24" i="2"/>
  <c r="H24" i="2"/>
  <c r="T15" i="1"/>
  <c r="V16" i="2"/>
  <c r="H16" i="2"/>
  <c r="I16" i="2"/>
  <c r="T19" i="1"/>
  <c r="V18" i="2"/>
  <c r="H18" i="2"/>
  <c r="I18" i="2"/>
  <c r="T23" i="1"/>
  <c r="E123" i="2"/>
  <c r="G117" i="2"/>
  <c r="T27" i="1"/>
  <c r="V20" i="2"/>
  <c r="H20" i="2"/>
  <c r="I20" i="2"/>
  <c r="T29" i="1"/>
  <c r="V22" i="2"/>
  <c r="W22" i="2" s="1"/>
  <c r="X22" i="2" s="1"/>
  <c r="H22" i="2"/>
  <c r="I22" i="2"/>
  <c r="T31" i="1"/>
  <c r="E95" i="2"/>
  <c r="T35" i="1"/>
  <c r="I32" i="2"/>
  <c r="V32" i="2"/>
  <c r="W32" i="2" s="1"/>
  <c r="X32" i="2" s="1"/>
  <c r="H32" i="2"/>
  <c r="T39" i="1"/>
  <c r="T41" i="1"/>
  <c r="G83" i="2"/>
  <c r="T43" i="1"/>
  <c r="V26" i="2"/>
  <c r="H26" i="2"/>
  <c r="I26" i="2"/>
  <c r="T49" i="1"/>
  <c r="V28" i="2"/>
  <c r="H28" i="2"/>
  <c r="I28" i="2"/>
  <c r="T51" i="1"/>
  <c r="H119" i="2"/>
  <c r="I119" i="2"/>
  <c r="J119" i="2" s="1"/>
  <c r="T60" i="1"/>
  <c r="T71" i="1"/>
  <c r="G25" i="2"/>
  <c r="I24" i="2" s="1"/>
  <c r="T73" i="1"/>
  <c r="G84" i="2"/>
  <c r="H84" i="2" s="1"/>
  <c r="T77" i="1"/>
  <c r="T79" i="1"/>
  <c r="V27" i="2"/>
  <c r="H27" i="2"/>
  <c r="T81" i="1"/>
  <c r="T96" i="1"/>
  <c r="T102" i="1"/>
  <c r="T110" i="1"/>
  <c r="V15" i="2"/>
  <c r="H15" i="2"/>
  <c r="T113" i="1"/>
  <c r="T119" i="1"/>
  <c r="T123" i="1"/>
  <c r="E96" i="2"/>
  <c r="T131" i="1"/>
  <c r="T158" i="1"/>
  <c r="T163" i="1"/>
  <c r="E124" i="2"/>
  <c r="G118" i="2"/>
  <c r="T174" i="1"/>
  <c r="F31" i="2"/>
  <c r="F35" i="2" s="1"/>
  <c r="I49" i="2"/>
  <c r="V49" i="2"/>
  <c r="W49" i="2" s="1"/>
  <c r="X49" i="2" s="1"/>
  <c r="H49" i="2"/>
  <c r="G91" i="2"/>
  <c r="U82" i="1"/>
  <c r="U85" i="1"/>
  <c r="U87" i="1"/>
  <c r="V60" i="2"/>
  <c r="H60" i="2"/>
  <c r="U88" i="1"/>
  <c r="U89" i="1"/>
  <c r="F75" i="2"/>
  <c r="G75" i="2" s="1"/>
  <c r="F76" i="2"/>
  <c r="G76" i="2" s="1"/>
  <c r="H76" i="2" s="1"/>
  <c r="U91" i="1"/>
  <c r="U93" i="1"/>
  <c r="U95" i="1"/>
  <c r="U96" i="1"/>
  <c r="F64" i="2"/>
  <c r="G44" i="2"/>
  <c r="U99" i="1"/>
  <c r="F82" i="2"/>
  <c r="G82" i="2" s="1"/>
  <c r="H82" i="2" s="1"/>
  <c r="F81" i="2"/>
  <c r="G81" i="2" s="1"/>
  <c r="U102" i="1"/>
  <c r="V52" i="2"/>
  <c r="H52" i="2"/>
  <c r="U108" i="1"/>
  <c r="F91" i="2"/>
  <c r="F92" i="2"/>
  <c r="G92" i="2" s="1"/>
  <c r="H92" i="2" s="1"/>
  <c r="U109" i="1"/>
  <c r="F86" i="2"/>
  <c r="G86" i="2" s="1"/>
  <c r="H86" i="2" s="1"/>
  <c r="F85" i="2"/>
  <c r="U110" i="1"/>
  <c r="U111" i="1"/>
  <c r="U119" i="1"/>
  <c r="U123" i="1"/>
  <c r="F74" i="2"/>
  <c r="F73" i="2"/>
  <c r="U131" i="1"/>
  <c r="F87" i="2"/>
  <c r="G87" i="2" s="1"/>
  <c r="F88" i="2"/>
  <c r="G88" i="2" s="1"/>
  <c r="H88" i="2" s="1"/>
  <c r="U158" i="1"/>
  <c r="F90" i="2"/>
  <c r="G90" i="2" s="1"/>
  <c r="H90" i="2" s="1"/>
  <c r="F89" i="2"/>
  <c r="U163" i="1"/>
  <c r="I55" i="2"/>
  <c r="V55" i="2"/>
  <c r="W55" i="2" s="1"/>
  <c r="X55" i="2" s="1"/>
  <c r="H55" i="2"/>
  <c r="G85" i="2"/>
  <c r="G89" i="2"/>
  <c r="G93" i="2"/>
  <c r="G109" i="2"/>
  <c r="H103" i="2"/>
  <c r="E110" i="2"/>
  <c r="G104" i="2"/>
  <c r="H50" i="2"/>
  <c r="H56" i="2"/>
  <c r="I8" i="3"/>
  <c r="V8" i="3"/>
  <c r="I10" i="3"/>
  <c r="V10" i="3"/>
  <c r="W10" i="3" s="1"/>
  <c r="X10" i="3" s="1"/>
  <c r="I12" i="3"/>
  <c r="V12" i="3"/>
  <c r="W12" i="3" s="1"/>
  <c r="X12" i="3" s="1"/>
  <c r="I14" i="3"/>
  <c r="V14" i="3"/>
  <c r="W14" i="3" s="1"/>
  <c r="X14" i="3" s="1"/>
  <c r="I16" i="3"/>
  <c r="V16" i="3"/>
  <c r="W16" i="3" s="1"/>
  <c r="X16" i="3" s="1"/>
  <c r="I18" i="3"/>
  <c r="V18" i="3"/>
  <c r="W18" i="3" s="1"/>
  <c r="X18" i="3" s="1"/>
  <c r="I20" i="3"/>
  <c r="V20" i="3"/>
  <c r="W20" i="3" s="1"/>
  <c r="X20" i="3" s="1"/>
  <c r="I22" i="3"/>
  <c r="V22" i="3"/>
  <c r="W22" i="3" s="1"/>
  <c r="X22" i="3" s="1"/>
  <c r="I24" i="3"/>
  <c r="V24" i="3"/>
  <c r="W24" i="3" s="1"/>
  <c r="X24" i="3" s="1"/>
  <c r="I26" i="3"/>
  <c r="V26" i="3"/>
  <c r="W26" i="3" s="1"/>
  <c r="X26" i="3" s="1"/>
  <c r="V29" i="3"/>
  <c r="W28" i="3" s="1"/>
  <c r="X28" i="3" s="1"/>
  <c r="L30" i="3"/>
  <c r="J30" i="3"/>
  <c r="L34" i="3"/>
  <c r="J34" i="3"/>
  <c r="L77" i="3"/>
  <c r="J77" i="3"/>
  <c r="L81" i="3"/>
  <c r="J81" i="3"/>
  <c r="L85" i="3"/>
  <c r="J85" i="3"/>
  <c r="L89" i="3"/>
  <c r="J89" i="3"/>
  <c r="L93" i="3"/>
  <c r="J93" i="3"/>
  <c r="H8" i="3"/>
  <c r="V9" i="3"/>
  <c r="I28" i="3"/>
  <c r="K30" i="3"/>
  <c r="I32" i="3"/>
  <c r="K34" i="3"/>
  <c r="I36" i="3"/>
  <c r="V36" i="3"/>
  <c r="W36" i="3" s="1"/>
  <c r="X36" i="3" s="1"/>
  <c r="I47" i="3"/>
  <c r="V47" i="3"/>
  <c r="W47" i="3" s="1"/>
  <c r="X47" i="3" s="1"/>
  <c r="I49" i="3"/>
  <c r="V49" i="3"/>
  <c r="W49" i="3" s="1"/>
  <c r="X49" i="3" s="1"/>
  <c r="I51" i="3"/>
  <c r="V51" i="3"/>
  <c r="W51" i="3" s="1"/>
  <c r="X51" i="3" s="1"/>
  <c r="I53" i="3"/>
  <c r="V53" i="3"/>
  <c r="W53" i="3" s="1"/>
  <c r="X53" i="3" s="1"/>
  <c r="I55" i="3"/>
  <c r="V55" i="3"/>
  <c r="W55" i="3" s="1"/>
  <c r="X55" i="3" s="1"/>
  <c r="I57" i="3"/>
  <c r="V57" i="3"/>
  <c r="W57" i="3" s="1"/>
  <c r="X57" i="3" s="1"/>
  <c r="I59" i="3"/>
  <c r="V59" i="3"/>
  <c r="W59" i="3" s="1"/>
  <c r="X59" i="3" s="1"/>
  <c r="I61" i="3"/>
  <c r="V61" i="3"/>
  <c r="W61" i="3" s="1"/>
  <c r="X61" i="3" s="1"/>
  <c r="I63" i="3"/>
  <c r="V63" i="3"/>
  <c r="W63" i="3" s="1"/>
  <c r="X63" i="3" s="1"/>
  <c r="I65" i="3"/>
  <c r="V65" i="3"/>
  <c r="W65" i="3" s="1"/>
  <c r="X65" i="3" s="1"/>
  <c r="G67" i="3"/>
  <c r="I79" i="3"/>
  <c r="I83" i="3"/>
  <c r="I87" i="3"/>
  <c r="I91" i="3"/>
  <c r="I97" i="3"/>
  <c r="L99" i="3"/>
  <c r="I109" i="3"/>
  <c r="G115" i="3"/>
  <c r="G116" i="3"/>
  <c r="N32" i="2" l="1"/>
  <c r="N22" i="2"/>
  <c r="N119" i="2"/>
  <c r="G11" i="2"/>
  <c r="H87" i="2"/>
  <c r="I87" i="2"/>
  <c r="I81" i="2"/>
  <c r="H81" i="2"/>
  <c r="H75" i="2"/>
  <c r="I75" i="2"/>
  <c r="L24" i="2"/>
  <c r="J24" i="2"/>
  <c r="K24" i="2"/>
  <c r="I115" i="3"/>
  <c r="J109" i="3"/>
  <c r="J97" i="3"/>
  <c r="L97" i="3"/>
  <c r="J87" i="3"/>
  <c r="L87" i="3"/>
  <c r="J79" i="3"/>
  <c r="L79" i="3"/>
  <c r="L26" i="3"/>
  <c r="J26" i="3"/>
  <c r="K26" i="3"/>
  <c r="L24" i="3"/>
  <c r="J24" i="3"/>
  <c r="K24" i="3"/>
  <c r="L22" i="3"/>
  <c r="J22" i="3"/>
  <c r="K22" i="3"/>
  <c r="L20" i="3"/>
  <c r="J20" i="3"/>
  <c r="K20" i="3"/>
  <c r="L18" i="3"/>
  <c r="J18" i="3"/>
  <c r="K18" i="3"/>
  <c r="L16" i="3"/>
  <c r="J16" i="3"/>
  <c r="K16" i="3"/>
  <c r="L14" i="3"/>
  <c r="J14" i="3"/>
  <c r="K14" i="3"/>
  <c r="L12" i="3"/>
  <c r="J12" i="3"/>
  <c r="K12" i="3"/>
  <c r="L10" i="3"/>
  <c r="J10" i="3"/>
  <c r="K10" i="3"/>
  <c r="I38" i="3"/>
  <c r="L8" i="3"/>
  <c r="J8" i="3"/>
  <c r="K8" i="3"/>
  <c r="G110" i="2"/>
  <c r="H104" i="2"/>
  <c r="I103" i="2"/>
  <c r="I93" i="2"/>
  <c r="H93" i="2"/>
  <c r="I85" i="2"/>
  <c r="H85" i="2"/>
  <c r="F96" i="2"/>
  <c r="H91" i="2"/>
  <c r="I91" i="2"/>
  <c r="G124" i="2"/>
  <c r="H118" i="2"/>
  <c r="J91" i="3"/>
  <c r="L91" i="3"/>
  <c r="J83" i="3"/>
  <c r="L83" i="3"/>
  <c r="L65" i="3"/>
  <c r="J65" i="3"/>
  <c r="K65" i="3"/>
  <c r="L63" i="3"/>
  <c r="J63" i="3"/>
  <c r="K63" i="3"/>
  <c r="L61" i="3"/>
  <c r="J61" i="3"/>
  <c r="K61" i="3"/>
  <c r="L59" i="3"/>
  <c r="J59" i="3"/>
  <c r="K59" i="3"/>
  <c r="L57" i="3"/>
  <c r="J57" i="3"/>
  <c r="K57" i="3"/>
  <c r="L55" i="3"/>
  <c r="J55" i="3"/>
  <c r="K55" i="3"/>
  <c r="L53" i="3"/>
  <c r="J53" i="3"/>
  <c r="K53" i="3"/>
  <c r="L51" i="3"/>
  <c r="J51" i="3"/>
  <c r="K51" i="3"/>
  <c r="L49" i="3"/>
  <c r="J49" i="3"/>
  <c r="K49" i="3"/>
  <c r="I67" i="3"/>
  <c r="L47" i="3"/>
  <c r="J47" i="3"/>
  <c r="K47" i="3"/>
  <c r="L36" i="3"/>
  <c r="J36" i="3"/>
  <c r="K36" i="3"/>
  <c r="L32" i="3"/>
  <c r="J32" i="3"/>
  <c r="K32" i="3"/>
  <c r="K28" i="3"/>
  <c r="L28" i="3"/>
  <c r="J28" i="3"/>
  <c r="W8" i="3"/>
  <c r="X8" i="3" s="1"/>
  <c r="I89" i="2"/>
  <c r="H89" i="2"/>
  <c r="K55" i="2"/>
  <c r="L55" i="2"/>
  <c r="J55" i="2"/>
  <c r="F95" i="2"/>
  <c r="V44" i="2"/>
  <c r="H44" i="2"/>
  <c r="G64" i="2"/>
  <c r="K49" i="2"/>
  <c r="L49" i="2"/>
  <c r="J49" i="2"/>
  <c r="G74" i="2"/>
  <c r="H74" i="2" s="1"/>
  <c r="N8" i="2"/>
  <c r="N12" i="2"/>
  <c r="N16" i="2"/>
  <c r="N20" i="2"/>
  <c r="N24" i="2"/>
  <c r="N28" i="2"/>
  <c r="N75" i="2"/>
  <c r="N83" i="2"/>
  <c r="N91" i="2"/>
  <c r="N77" i="2"/>
  <c r="N85" i="2"/>
  <c r="N93" i="2"/>
  <c r="L28" i="2"/>
  <c r="J28" i="2"/>
  <c r="K28" i="2"/>
  <c r="L26" i="2"/>
  <c r="J26" i="2"/>
  <c r="K26" i="2"/>
  <c r="W26" i="2"/>
  <c r="X26" i="2" s="1"/>
  <c r="H83" i="2"/>
  <c r="I83" i="2"/>
  <c r="K32" i="2"/>
  <c r="L32" i="2"/>
  <c r="J32" i="2"/>
  <c r="L18" i="2"/>
  <c r="J18" i="2"/>
  <c r="K18" i="2"/>
  <c r="L16" i="2"/>
  <c r="J16" i="2"/>
  <c r="K16" i="2"/>
  <c r="L12" i="2"/>
  <c r="J12" i="2"/>
  <c r="K12" i="2"/>
  <c r="M117" i="2"/>
  <c r="M119" i="2"/>
  <c r="M91" i="2"/>
  <c r="M87" i="2"/>
  <c r="M83" i="2"/>
  <c r="M79" i="2"/>
  <c r="M75" i="2"/>
  <c r="M32" i="2"/>
  <c r="M30" i="2"/>
  <c r="M93" i="2"/>
  <c r="M89" i="2"/>
  <c r="M85" i="2"/>
  <c r="M81" i="2"/>
  <c r="M77" i="2"/>
  <c r="M73" i="2"/>
  <c r="M28" i="2"/>
  <c r="M26" i="2"/>
  <c r="M24" i="2"/>
  <c r="M22" i="2"/>
  <c r="M20" i="2"/>
  <c r="M18" i="2"/>
  <c r="M16" i="2"/>
  <c r="M14" i="2"/>
  <c r="M12" i="2"/>
  <c r="M10" i="2"/>
  <c r="M8" i="2"/>
  <c r="L14" i="2"/>
  <c r="J14" i="2"/>
  <c r="K14" i="2"/>
  <c r="W14" i="2"/>
  <c r="X14" i="2" s="1"/>
  <c r="V21" i="2"/>
  <c r="H21" i="2"/>
  <c r="G31" i="2"/>
  <c r="W51" i="2"/>
  <c r="X51" i="2" s="1"/>
  <c r="K61" i="2"/>
  <c r="L61" i="2"/>
  <c r="J61" i="2"/>
  <c r="W57" i="2"/>
  <c r="X57" i="2" s="1"/>
  <c r="W53" i="2"/>
  <c r="X53" i="2" s="1"/>
  <c r="K59" i="2"/>
  <c r="L59" i="2"/>
  <c r="J59" i="2"/>
  <c r="K47" i="2"/>
  <c r="L47" i="2"/>
  <c r="J47" i="2"/>
  <c r="K45" i="2"/>
  <c r="L45" i="2"/>
  <c r="J45" i="2"/>
  <c r="I43" i="2"/>
  <c r="G63" i="2"/>
  <c r="V43" i="2"/>
  <c r="W43" i="2" s="1"/>
  <c r="X43" i="2" s="1"/>
  <c r="H43" i="2"/>
  <c r="V25" i="2"/>
  <c r="W24" i="2" s="1"/>
  <c r="X24" i="2" s="1"/>
  <c r="H25" i="2"/>
  <c r="N30" i="2"/>
  <c r="N10" i="2"/>
  <c r="N14" i="2"/>
  <c r="N18" i="2"/>
  <c r="N26" i="2"/>
  <c r="N79" i="2"/>
  <c r="N87" i="2"/>
  <c r="N73" i="2"/>
  <c r="N81" i="2"/>
  <c r="N89" i="2"/>
  <c r="G73" i="2"/>
  <c r="L22" i="2"/>
  <c r="J22" i="2"/>
  <c r="K22" i="2"/>
  <c r="L20" i="2"/>
  <c r="J20" i="2"/>
  <c r="K20" i="2"/>
  <c r="W20" i="2"/>
  <c r="X20" i="2" s="1"/>
  <c r="G123" i="2"/>
  <c r="I117" i="2"/>
  <c r="H117" i="2"/>
  <c r="L77" i="2"/>
  <c r="J77" i="2"/>
  <c r="V10" i="2"/>
  <c r="H10" i="2"/>
  <c r="I10" i="2"/>
  <c r="H30" i="2"/>
  <c r="V30" i="2"/>
  <c r="I30" i="2"/>
  <c r="G34" i="2"/>
  <c r="V8" i="2"/>
  <c r="H8" i="2"/>
  <c r="M61" i="2"/>
  <c r="M59" i="2"/>
  <c r="M57" i="2"/>
  <c r="M55" i="2"/>
  <c r="M53" i="2"/>
  <c r="M51" i="2"/>
  <c r="M49" i="2"/>
  <c r="M47" i="2"/>
  <c r="M45" i="2"/>
  <c r="M43" i="2"/>
  <c r="V29" i="2"/>
  <c r="W28" i="2" s="1"/>
  <c r="X28" i="2" s="1"/>
  <c r="H29" i="2"/>
  <c r="E35" i="2"/>
  <c r="G9" i="2"/>
  <c r="V19" i="2"/>
  <c r="W18" i="2" s="1"/>
  <c r="X18" i="2" s="1"/>
  <c r="H19" i="2"/>
  <c r="V17" i="2"/>
  <c r="W16" i="2" s="1"/>
  <c r="X16" i="2" s="1"/>
  <c r="H17" i="2"/>
  <c r="V13" i="2"/>
  <c r="W12" i="2" s="1"/>
  <c r="X12" i="2" s="1"/>
  <c r="H13" i="2"/>
  <c r="N61" i="2"/>
  <c r="N59" i="2"/>
  <c r="N57" i="2"/>
  <c r="N55" i="2"/>
  <c r="N53" i="2"/>
  <c r="N51" i="2"/>
  <c r="N49" i="2"/>
  <c r="N47" i="2"/>
  <c r="N45" i="2"/>
  <c r="N43" i="2"/>
  <c r="H79" i="2"/>
  <c r="I79" i="2"/>
  <c r="K51" i="2"/>
  <c r="L51" i="2"/>
  <c r="J51" i="2"/>
  <c r="W61" i="2"/>
  <c r="X61" i="2" s="1"/>
  <c r="K57" i="2"/>
  <c r="L57" i="2"/>
  <c r="J57" i="2"/>
  <c r="K53" i="2"/>
  <c r="L53" i="2"/>
  <c r="J53" i="2"/>
  <c r="W59" i="2"/>
  <c r="X59" i="2" s="1"/>
  <c r="W47" i="2"/>
  <c r="X47" i="2" s="1"/>
  <c r="W45" i="2"/>
  <c r="X45" i="2" s="1"/>
  <c r="H11" i="2" l="1"/>
  <c r="V11" i="2"/>
  <c r="W10" i="2" s="1"/>
  <c r="X10" i="2" s="1"/>
  <c r="L10" i="2"/>
  <c r="J10" i="2"/>
  <c r="K10" i="2"/>
  <c r="I123" i="2"/>
  <c r="J117" i="2"/>
  <c r="J83" i="2"/>
  <c r="L83" i="2"/>
  <c r="L89" i="2"/>
  <c r="J89" i="2"/>
  <c r="J91" i="2"/>
  <c r="L91" i="2"/>
  <c r="L85" i="2"/>
  <c r="J85" i="2"/>
  <c r="L93" i="2"/>
  <c r="J93" i="2"/>
  <c r="K38" i="3"/>
  <c r="L38" i="3"/>
  <c r="J75" i="2"/>
  <c r="L75" i="2"/>
  <c r="J87" i="2"/>
  <c r="L87" i="2"/>
  <c r="J79" i="2"/>
  <c r="L79" i="2"/>
  <c r="G35" i="2"/>
  <c r="V9" i="2"/>
  <c r="H9" i="2"/>
  <c r="I8" i="2"/>
  <c r="W8" i="2"/>
  <c r="X8" i="2" s="1"/>
  <c r="L30" i="2"/>
  <c r="J30" i="2"/>
  <c r="K30" i="2"/>
  <c r="G95" i="2"/>
  <c r="I95" i="2" s="1"/>
  <c r="L95" i="2" s="1"/>
  <c r="I73" i="2"/>
  <c r="H73" i="2"/>
  <c r="I63" i="2"/>
  <c r="K43" i="2"/>
  <c r="K63" i="2" s="1"/>
  <c r="L43" i="2"/>
  <c r="L63" i="2" s="1"/>
  <c r="J43" i="2"/>
  <c r="V31" i="2"/>
  <c r="W30" i="2" s="1"/>
  <c r="X30" i="2" s="1"/>
  <c r="H31" i="2"/>
  <c r="K67" i="3"/>
  <c r="L67" i="3"/>
  <c r="J103" i="2"/>
  <c r="I109" i="2"/>
  <c r="L81" i="2"/>
  <c r="J81" i="2"/>
  <c r="L73" i="2" l="1"/>
  <c r="J73" i="2"/>
  <c r="I34" i="2"/>
  <c r="L8" i="2"/>
  <c r="L34" i="2" s="1"/>
  <c r="J8" i="2"/>
  <c r="K8" i="2"/>
  <c r="K34" i="2" s="1"/>
</calcChain>
</file>

<file path=xl/comments1.xml><?xml version="1.0" encoding="utf-8"?>
<comments xmlns="http://schemas.openxmlformats.org/spreadsheetml/2006/main">
  <authors>
    <author>Unknown Author</author>
  </authors>
  <commentList>
    <comment ref="J37" authorId="0" shapeId="0">
      <text>
        <r>
          <rPr>
            <sz val="10"/>
            <rFont val="Arial"/>
            <family val="2"/>
          </rPr>
          <t>Predrag Katanić:
Звјездана Крстић</t>
        </r>
      </text>
    </comment>
    <comment ref="J58" authorId="0" shapeId="0">
      <text>
        <r>
          <rPr>
            <sz val="10"/>
            <rFont val="Arial"/>
            <family val="2"/>
          </rPr>
          <t>Predrag Katanić:
Обрисана Звјездана Крстић</t>
        </r>
      </text>
    </comment>
    <comment ref="J79" authorId="0" shapeId="0">
      <text>
        <r>
          <rPr>
            <sz val="10"/>
            <rFont val="Arial"/>
            <family val="2"/>
          </rPr>
          <t>Predrag Katanić:
Звјездана Крстић</t>
        </r>
      </text>
    </comment>
    <comment ref="J104" authorId="0" shapeId="0">
      <text>
        <r>
          <rPr>
            <sz val="10"/>
            <rFont val="Arial"/>
            <family val="2"/>
          </rPr>
          <t>Predrag Katanić:
Звјездана Крстић</t>
        </r>
      </text>
    </comment>
    <comment ref="J143" authorId="0" shapeId="0">
      <text>
        <r>
          <rPr>
            <sz val="10"/>
            <rFont val="Arial"/>
            <family val="2"/>
          </rPr>
          <t>Predrag Katanić:
Обрисана Звјездана Крстић</t>
        </r>
      </text>
    </comment>
    <comment ref="J158" authorId="0" shapeId="0">
      <text>
        <r>
          <rPr>
            <sz val="10"/>
            <rFont val="Arial"/>
            <family val="2"/>
          </rPr>
          <t>Predrag Katanić:
Лазар Радовановић, чекамо продужење</t>
        </r>
      </text>
    </comment>
  </commentList>
</comments>
</file>

<file path=xl/comments2.xml><?xml version="1.0" encoding="utf-8"?>
<comments xmlns="http://schemas.openxmlformats.org/spreadsheetml/2006/main">
  <authors>
    <author>Unknown Author</author>
  </authors>
  <commentList>
    <comment ref="J25" authorId="0" shapeId="0">
      <text>
        <r>
          <rPr>
            <sz val="10"/>
            <rFont val="Arial"/>
            <family val="2"/>
          </rPr>
          <t>Predrag Katanić:
Лазар Радовановић, чекамо продужење</t>
        </r>
      </text>
    </comment>
  </commentList>
</comments>
</file>

<file path=xl/sharedStrings.xml><?xml version="1.0" encoding="utf-8"?>
<sst xmlns="http://schemas.openxmlformats.org/spreadsheetml/2006/main" count="3057" uniqueCount="345">
  <si>
    <t>ФАКУЛТЕТ ПОСЛОВНЕ ЕКОНОМИЈЕ</t>
  </si>
  <si>
    <t>НАСТАВНИ АНСАМБЛ ЗА АКАДЕМСКУ 2024/2025 ГОДИНУ - први и други циклус студија</t>
  </si>
  <si>
    <t>Ред.</t>
  </si>
  <si>
    <t>Предмет</t>
  </si>
  <si>
    <t>Факултет/СП</t>
  </si>
  <si>
    <t>Година студија</t>
  </si>
  <si>
    <t>СЕМЕСТАР</t>
  </si>
  <si>
    <t xml:space="preserve">Статус </t>
  </si>
  <si>
    <t>Часова наставе</t>
  </si>
  <si>
    <t>Наставник</t>
  </si>
  <si>
    <t>Звање</t>
  </si>
  <si>
    <t>Статус наста-вника</t>
  </si>
  <si>
    <t>Мјесто запослења</t>
  </si>
  <si>
    <t>Брoj студен. који слуша наставу</t>
  </si>
  <si>
    <t>Бр. група</t>
  </si>
  <si>
    <t>Седм. сати</t>
  </si>
  <si>
    <t>Status Prof/Predmet</t>
  </si>
  <si>
    <t>Status Asistent/Predmet</t>
  </si>
  <si>
    <t>бр.</t>
  </si>
  <si>
    <t>З/Љ</t>
  </si>
  <si>
    <t>наставе</t>
  </si>
  <si>
    <t>П</t>
  </si>
  <si>
    <t>В</t>
  </si>
  <si>
    <t>Л</t>
  </si>
  <si>
    <t>и становања</t>
  </si>
  <si>
    <t>Принципи економије</t>
  </si>
  <si>
    <t>ФПЕ/ПЕ</t>
  </si>
  <si>
    <t>I</t>
  </si>
  <si>
    <t>З</t>
  </si>
  <si>
    <t>Зоран Мастило</t>
  </si>
  <si>
    <t>Ред. проф.</t>
  </si>
  <si>
    <t>ФПЕ</t>
  </si>
  <si>
    <t>Биљана Станивук</t>
  </si>
  <si>
    <t>В. асистент</t>
  </si>
  <si>
    <t>Енглески језик 1</t>
  </si>
  <si>
    <t>Сузана Maрковић</t>
  </si>
  <si>
    <t>Доцент</t>
  </si>
  <si>
    <t>Пословна информатика</t>
  </si>
  <si>
    <t>Срђан Дамјановић</t>
  </si>
  <si>
    <t>Срећко Илић</t>
  </si>
  <si>
    <t>асистент</t>
  </si>
  <si>
    <t xml:space="preserve">Математика за економисте </t>
  </si>
  <si>
    <t>Марко Ћитић</t>
  </si>
  <si>
    <t>ДУИС</t>
  </si>
  <si>
    <t xml:space="preserve">ФФ Пале, </t>
  </si>
  <si>
    <t>Милијана Миловановић</t>
  </si>
  <si>
    <t>Пословно право</t>
  </si>
  <si>
    <t>II</t>
  </si>
  <si>
    <t>Јелена Дамјановић</t>
  </si>
  <si>
    <t>Ван. проф.</t>
  </si>
  <si>
    <t>Менаџмент</t>
  </si>
  <si>
    <t>Биљана Koвачевић</t>
  </si>
  <si>
    <t>Златко Симикић</t>
  </si>
  <si>
    <t>Асистент</t>
  </si>
  <si>
    <t>Микроекономија</t>
  </si>
  <si>
    <t>Финансијска математика</t>
  </si>
  <si>
    <t>Мирела Митрашевић</t>
  </si>
  <si>
    <t>Наташа Тешић</t>
  </si>
  <si>
    <t>Банкарско право</t>
  </si>
  <si>
    <t xml:space="preserve">III           </t>
  </si>
  <si>
    <t>Финансијска контрола и ревизија</t>
  </si>
  <si>
    <t>Бранко Крсмановић</t>
  </si>
  <si>
    <t>Увод у програмирање</t>
  </si>
  <si>
    <t>Фискална економија</t>
  </si>
  <si>
    <t>Иван Миленковић</t>
  </si>
  <si>
    <t>Х</t>
  </si>
  <si>
    <t>ЕФ Суботица</t>
  </si>
  <si>
    <t>Теорија и анализа биланса</t>
  </si>
  <si>
    <t>Витомир Старчевић</t>
  </si>
  <si>
    <t>Сузана Цвијановић</t>
  </si>
  <si>
    <t>Царински систем и царинско пословање</t>
  </si>
  <si>
    <t>Весна Петровић</t>
  </si>
  <si>
    <t>Спољнотрговинско пословање</t>
  </si>
  <si>
    <t>Међународни маркетинг</t>
  </si>
  <si>
    <t xml:space="preserve">IV </t>
  </si>
  <si>
    <t>Момчило Пољић</t>
  </si>
  <si>
    <t>ЕФ Брчко</t>
  </si>
  <si>
    <t>Огњен Ранкић</t>
  </si>
  <si>
    <t xml:space="preserve">П </t>
  </si>
  <si>
    <t>Понашање потрошача</t>
  </si>
  <si>
    <t>Међународно пословно финансирање</t>
  </si>
  <si>
    <t>Марко Маловић</t>
  </si>
  <si>
    <t>ФПЕ 50%</t>
  </si>
  <si>
    <t>Управљање инвестицијама и пројектима</t>
  </si>
  <si>
    <t>Живко Ерцег</t>
  </si>
  <si>
    <t>СФ Добој</t>
  </si>
  <si>
    <t>Раде Божић</t>
  </si>
  <si>
    <t>Рачуноводство финансијских организација</t>
  </si>
  <si>
    <t>Срђан Лалић</t>
  </si>
  <si>
    <t>Пореско и спољнотрговинско рачуноводство</t>
  </si>
  <si>
    <t>Базе података</t>
  </si>
  <si>
    <t>Пословно комуницирање и етика</t>
  </si>
  <si>
    <t>Иван Мировић</t>
  </si>
  <si>
    <t>Програмски језици</t>
  </si>
  <si>
    <t xml:space="preserve">Предраг Катанић </t>
  </si>
  <si>
    <t>Пословна организација</t>
  </si>
  <si>
    <t xml:space="preserve">Методологија научно истраживачког рада </t>
  </si>
  <si>
    <t>V</t>
  </si>
  <si>
    <t>Драгомир Вуковић</t>
  </si>
  <si>
    <t>Дигитална економија</t>
  </si>
  <si>
    <t>Анализа осигурања</t>
  </si>
  <si>
    <t>Јелена Кочовић</t>
  </si>
  <si>
    <t>ЕФ Београд</t>
  </si>
  <si>
    <t>Пословне информационе технологије</t>
  </si>
  <si>
    <t>Корпоративно и инвестиционо банкарство</t>
  </si>
  <si>
    <t>Међународне финансије</t>
  </si>
  <si>
    <t>Пословна статистика</t>
  </si>
  <si>
    <t>Љ</t>
  </si>
  <si>
    <t>Стеван Стевић</t>
  </si>
  <si>
    <t>Економика предузећа</t>
  </si>
  <si>
    <t>Социологија</t>
  </si>
  <si>
    <t xml:space="preserve">Рачуноводство </t>
  </si>
  <si>
    <t>Маркетинг</t>
  </si>
  <si>
    <t>Дејан Тешић</t>
  </si>
  <si>
    <t>Монетарна економија</t>
  </si>
  <si>
    <t>Енглески језик  2</t>
  </si>
  <si>
    <t>Пословне финансије</t>
  </si>
  <si>
    <t>Meђународна трговина</t>
  </si>
  <si>
    <t>Право спољне трговине</t>
  </si>
  <si>
    <t xml:space="preserve">III </t>
  </si>
  <si>
    <t>Д</t>
  </si>
  <si>
    <t>ПФ Бања Лука</t>
  </si>
  <si>
    <t>Предузетништво</t>
  </si>
  <si>
    <t>Осигурање</t>
  </si>
  <si>
    <t xml:space="preserve">Управљачки информациони системи </t>
  </si>
  <si>
    <t>Банкарство</t>
  </si>
  <si>
    <t>Финансијска тржишта</t>
  </si>
  <si>
    <t>Менаџмент људских ресурса</t>
  </si>
  <si>
    <t>Цвико Јекић</t>
  </si>
  <si>
    <t>Маркетинг услуга</t>
  </si>
  <si>
    <t>Електронско пословање</t>
  </si>
  <si>
    <t>Економска географија</t>
  </si>
  <si>
    <t>Александар Ђурић</t>
  </si>
  <si>
    <t>ПФ Бијељина</t>
  </si>
  <si>
    <t>Рада Мандић</t>
  </si>
  <si>
    <t>Порези и царине ЕУ</t>
  </si>
  <si>
    <t>Актураска математика</t>
  </si>
  <si>
    <t>IV</t>
  </si>
  <si>
    <t>Управљање ризиком у банкама и осигуравајућим компанијама</t>
  </si>
  <si>
    <t>Пензионо и здравствено осигурање</t>
  </si>
  <si>
    <t>Заштита информационих система</t>
  </si>
  <si>
    <t>Пројектовање информационих система</t>
  </si>
  <si>
    <t>Економска дипломатија</t>
  </si>
  <si>
    <t>Институције Eвропске уније</t>
  </si>
  <si>
    <t>Предмет се више не изводи</t>
  </si>
  <si>
    <t>Мултинационално рачуноводство</t>
  </si>
  <si>
    <t>ФП</t>
  </si>
  <si>
    <t>Улагање у хартије од вриједности</t>
  </si>
  <si>
    <t>Б</t>
  </si>
  <si>
    <t>Управљање међународним маркетингом</t>
  </si>
  <si>
    <t>Право европске уније</t>
  </si>
  <si>
    <t>Иновативни менаџмент</t>
  </si>
  <si>
    <t>Рачуноводство инструмената финансијских тржишта</t>
  </si>
  <si>
    <t>Финансијско математичка анализа</t>
  </si>
  <si>
    <t>Маркетинг у банкарству</t>
  </si>
  <si>
    <t>Евалуација инвестиционих пројеката</t>
  </si>
  <si>
    <t>Ревизија пословних информационих система</t>
  </si>
  <si>
    <t>Право у дигиталној економији</t>
  </si>
  <si>
    <t>Стратегија електронског пословања</t>
  </si>
  <si>
    <t>Пословне базе података</t>
  </si>
  <si>
    <t>Информациони системи за пословно одлучивање</t>
  </si>
  <si>
    <t>Лазар Радовановић</t>
  </si>
  <si>
    <t>Системи пословне интелигенције</t>
  </si>
  <si>
    <t>Специфични проблеми пословних финансија</t>
  </si>
  <si>
    <t>Слободан Суботић</t>
  </si>
  <si>
    <t>Банкарски менаџмент</t>
  </si>
  <si>
    <t xml:space="preserve">Економија Европске уније  </t>
  </si>
  <si>
    <t>Глобална економија и управљање</t>
  </si>
  <si>
    <t>Форензичко рачуноводство и ревизија</t>
  </si>
  <si>
    <t>Менаџмент јавних финансија</t>
  </si>
  <si>
    <t>Управљање ризиком</t>
  </si>
  <si>
    <t>Дигитална трансформација пословања</t>
  </si>
  <si>
    <t>Статус наставника:</t>
  </si>
  <si>
    <t xml:space="preserve">П - пуни ра дни однос - стално запослени, </t>
  </si>
  <si>
    <t xml:space="preserve">Х -Хонорарно запослени, </t>
  </si>
  <si>
    <t>Д - допунски рад</t>
  </si>
  <si>
    <t>ДУИС - запослени на Универзитету на нематичном факултету</t>
  </si>
  <si>
    <t>Статус наставе:</t>
  </si>
  <si>
    <t>П - Предавања</t>
  </si>
  <si>
    <t>В - Вјежбе</t>
  </si>
  <si>
    <t>Скраћенице за звање:</t>
  </si>
  <si>
    <t>Семестар:</t>
  </si>
  <si>
    <t>Љ - Љетни</t>
  </si>
  <si>
    <t>З - Зимски</t>
  </si>
  <si>
    <r>
      <rPr>
        <b/>
        <sz val="11"/>
        <color rgb="FF000000"/>
        <rFont val="Times New Roman"/>
        <family val="1"/>
        <charset val="1"/>
      </rPr>
      <t xml:space="preserve">У пољу "Факултет/СП" унесите скраћеницу матичног факултета гдје можете додати и скраћеницу студијског програма. Скраћенице факултета су: </t>
    </r>
    <r>
      <rPr>
        <sz val="11"/>
        <color rgb="FF000000"/>
        <rFont val="Times New Roman"/>
        <family val="1"/>
        <charset val="238"/>
      </rPr>
      <t xml:space="preserve"> Академија ликовних умјетности (АЛУ), Филозофски факултет (ФФ), Економски факултет Брчко (ЕФБ), Електротехнички факултет (ЕТФ), Машински факултет (МФ), Медицински факултет (МДФ), Пољопривредни факултет (ПОФ), Технолошки факултет (ТФ), Факултет пословне економије (ФПЕ), Факултет физичког васпитања и спорта (ФФВиС), Факултет за производњу и менаџмент (ФПМ), Економски факултет Пале (ЕФП), Богословски факултет (ПБФ), Музичка академија (МА), Саобраћајни факултет (СФ), Педагошки факултет (ПФ), Правни факултет (ПРФ)</t>
    </r>
  </si>
  <si>
    <t>ЗАПОСЛЕНИ У ПУНОМ РАДНОМ ОДНОСУ (П)-ОПТРЕЋЕЊЕ СА МАСТЕРОМ</t>
  </si>
  <si>
    <t>НАСТАВНИЦИ</t>
  </si>
  <si>
    <t>РАД НА МАТИЧНОМ ФАКУЛТЕТУ</t>
  </si>
  <si>
    <t>РАД НА ДРУГОЈ ОЈ</t>
  </si>
  <si>
    <t>УКУПНО УНИВЕРЗИТЕТ</t>
  </si>
  <si>
    <t>Р.бр.</t>
  </si>
  <si>
    <t>Име и презиме</t>
  </si>
  <si>
    <t>Семестар</t>
  </si>
  <si>
    <t>Норма</t>
  </si>
  <si>
    <t>Часова предав.</t>
  </si>
  <si>
    <t>Часова вјежби</t>
  </si>
  <si>
    <t>Укупно</t>
  </si>
  <si>
    <t>%</t>
  </si>
  <si>
    <t>Просјечно по сем.</t>
  </si>
  <si>
    <t>У норми</t>
  </si>
  <si>
    <t>Преко норме</t>
  </si>
  <si>
    <t>Број предмета</t>
  </si>
  <si>
    <t>ЕТФ, ДИФ, ФФ,ПФ</t>
  </si>
  <si>
    <t>Укупно часова</t>
  </si>
  <si>
    <t>Укупно на унив.</t>
  </si>
  <si>
    <t>Укупно сед.просјечно опт.</t>
  </si>
  <si>
    <t>Рад пеко норме</t>
  </si>
  <si>
    <t>зимски</t>
  </si>
  <si>
    <t>љетњи</t>
  </si>
  <si>
    <t>Зимски</t>
  </si>
  <si>
    <t>Љетњи</t>
  </si>
  <si>
    <t>Звјездана Крстић</t>
  </si>
  <si>
    <t>УКУПНО:</t>
  </si>
  <si>
    <t>Напомена: проширити табелу у колонама за рад на другим ОЈ, ако треба</t>
  </si>
  <si>
    <t>САРАДНИЦИ</t>
  </si>
  <si>
    <t>OJ 3</t>
  </si>
  <si>
    <t>летњи</t>
  </si>
  <si>
    <t>Катарина Божић</t>
  </si>
  <si>
    <t>Ана Рајак</t>
  </si>
  <si>
    <t>ЗАПОСЛЕНИ СА УНИВЕРЗИТЕТА (ДОПУНСКИ РАДНИ ОДНОС - ДУИС)</t>
  </si>
  <si>
    <t>-</t>
  </si>
  <si>
    <t>Летњи</t>
  </si>
  <si>
    <t>ЗАПОСЛЕНИ У ДОПУНСКОМ РАДНОМ ОДНОСУ (ДО 50%)</t>
  </si>
  <si>
    <t>ЗАПОСЛЕНИ ПРЕМА УГОВОРУ О АНГАЖОВАЊУ (ХОНОРАРЦИ)</t>
  </si>
  <si>
    <t xml:space="preserve"> </t>
  </si>
  <si>
    <t>ЗАПОСЛЕНИ У ПУНОМ РАДНОМ ОДНОСУ (П)-ОПТРЕЋЕЊЕ БЕЗ МАСТЕРА</t>
  </si>
  <si>
    <t>ЕТФ, ДИФ, ФФ</t>
  </si>
  <si>
    <t>Звездана Крстић</t>
  </si>
  <si>
    <t>Биљана Ковачевић</t>
  </si>
  <si>
    <t>Предраг Катанић</t>
  </si>
  <si>
    <t xml:space="preserve">Сузана Марковић </t>
  </si>
  <si>
    <t xml:space="preserve"> Катарина Божић</t>
  </si>
  <si>
    <t>Ана Рајак неплаћено 1 година</t>
  </si>
  <si>
    <t>Витомир Поповић</t>
  </si>
  <si>
    <t>План избора у звања у академској 2024/2025. години, према прелиминарној листи одговорних наставника (за изборе у звања које врши чланица Универзитета)</t>
  </si>
  <si>
    <t>Датум избора</t>
  </si>
  <si>
    <t>Датум истека избора</t>
  </si>
  <si>
    <t>Редовни проф.</t>
  </si>
  <si>
    <t>18.6.2021.</t>
  </si>
  <si>
    <t>Трајан избор</t>
  </si>
  <si>
    <t>1.3.2018.</t>
  </si>
  <si>
    <t>Ванредни проф.</t>
  </si>
  <si>
    <t>26.5.2021.</t>
  </si>
  <si>
    <t>26.5.2027.</t>
  </si>
  <si>
    <t>25.10.2023.</t>
  </si>
  <si>
    <t>25.10.2029.</t>
  </si>
  <si>
    <t>1.4.2022.</t>
  </si>
  <si>
    <t>13.7.2012.</t>
  </si>
  <si>
    <t>15.10.2020.</t>
  </si>
  <si>
    <t>15.10.2026.</t>
  </si>
  <si>
    <t>9.9.2021.</t>
  </si>
  <si>
    <t>9.9.2027.</t>
  </si>
  <si>
    <t>18.7.2019.</t>
  </si>
  <si>
    <t>18.7.2025.</t>
  </si>
  <si>
    <t>24.8.2020.</t>
  </si>
  <si>
    <t>24.8.2025.</t>
  </si>
  <si>
    <t>28.11.2019.</t>
  </si>
  <si>
    <t>28.11.2025.</t>
  </si>
  <si>
    <t>10.6.2019.</t>
  </si>
  <si>
    <t>10.6.2025.</t>
  </si>
  <si>
    <t>23.9.2016.</t>
  </si>
  <si>
    <t>Виши асистент</t>
  </si>
  <si>
    <t>18.12.2019.</t>
  </si>
  <si>
    <t>18.12.2024.</t>
  </si>
  <si>
    <t>9.11.2022.</t>
  </si>
  <si>
    <t>9.11.2026.</t>
  </si>
  <si>
    <t>29.5.2020.</t>
  </si>
  <si>
    <t>29.5.2025.</t>
  </si>
  <si>
    <t>1.3.2022.</t>
  </si>
  <si>
    <t>1.3.2027.</t>
  </si>
  <si>
    <t>23.3.2020.</t>
  </si>
  <si>
    <t>23.3.2025.</t>
  </si>
  <si>
    <t>5.11.2019.</t>
  </si>
  <si>
    <t>5.11.2024.</t>
  </si>
  <si>
    <t>22.5.2023.</t>
  </si>
  <si>
    <t>22.05.2028.</t>
  </si>
  <si>
    <t>21.10.2021.</t>
  </si>
  <si>
    <t>21.10.2025.</t>
  </si>
  <si>
    <t>23.1.2024.</t>
  </si>
  <si>
    <t>23.01.2028.</t>
  </si>
  <si>
    <t>12.7.2016.</t>
  </si>
  <si>
    <t>21.12.2021.</t>
  </si>
  <si>
    <t>21.12.2027.</t>
  </si>
  <si>
    <t>16.6.2021.</t>
  </si>
  <si>
    <t>16.6.2026.</t>
  </si>
  <si>
    <t>19.9.2006.</t>
  </si>
  <si>
    <t>26.10.2018.</t>
  </si>
  <si>
    <t>26.10.2024.</t>
  </si>
  <si>
    <t>19.2.2019.</t>
  </si>
  <si>
    <t>19.2.2025.</t>
  </si>
  <si>
    <t>18.5.2017.</t>
  </si>
  <si>
    <t>18.5.2022.</t>
  </si>
  <si>
    <t>27.5.2021.</t>
  </si>
  <si>
    <t>17.2.2023.</t>
  </si>
  <si>
    <t>Избор у току</t>
  </si>
  <si>
    <t>5.7.2023.</t>
  </si>
  <si>
    <t>5.7.2029.</t>
  </si>
  <si>
    <t>20.4.2023.</t>
  </si>
  <si>
    <t>20.4.2028.</t>
  </si>
  <si>
    <t>5.2.2004.</t>
  </si>
  <si>
    <t>6.6.2000.</t>
  </si>
  <si>
    <t xml:space="preserve">Ред. </t>
  </si>
  <si>
    <t>Факултет / СП</t>
  </si>
  <si>
    <t>ИЗМЈЕНА ЛИСТЕ ОДГОВОРНИХ НАСТАВНИКА 2023/2024. ГОДИНА</t>
  </si>
  <si>
    <t>СЕНАТ УНИВЕРЗИТЕТА Фебруар 2024.</t>
  </si>
  <si>
    <t>ИЗМЈЕНЕ И ДОПУНЕ ЗА Љетњи СЕМЕСТАР 2023/2024</t>
  </si>
  <si>
    <t>Одговорни наставник по листи одг. наставника за 2023/2024</t>
  </si>
  <si>
    <t>Предлог измјене/допуне</t>
  </si>
  <si>
    <t>РАЗЛОГ ИЗМЈЕНЕ</t>
  </si>
  <si>
    <t>Потребна измјена уговора о ангажовању</t>
  </si>
  <si>
    <t>ФАКУЛТЕТ / СТУДИЈСКИ</t>
  </si>
  <si>
    <t>Наставник/сарадник</t>
  </si>
  <si>
    <t>Статус наставника</t>
  </si>
  <si>
    <t>Запослење</t>
  </si>
  <si>
    <t>ПРОГРАМ</t>
  </si>
  <si>
    <t>(ИЗЛ. МОДУЛ)</t>
  </si>
  <si>
    <t>Факултет пословне економије Бијељина</t>
  </si>
  <si>
    <t>Рацуноводство</t>
  </si>
  <si>
    <t>Именовање сарадника</t>
  </si>
  <si>
    <t>Не</t>
  </si>
  <si>
    <t>Срћко Илић</t>
  </si>
  <si>
    <t>Међународна трговина</t>
  </si>
  <si>
    <t>Царински системи и царинско пословање</t>
  </si>
  <si>
    <t>Економаска дипломатија</t>
  </si>
  <si>
    <t>Пословни комуницирање и етика</t>
  </si>
  <si>
    <t>Пореско и споњнотрговинско рачуноводство</t>
  </si>
  <si>
    <t>Понашање потошача</t>
  </si>
  <si>
    <t>Међународни маркетин</t>
  </si>
  <si>
    <t>Форенжичко рачуноводство и ревизија</t>
  </si>
  <si>
    <t>ФПЕ/ФБО МАСТЕР</t>
  </si>
  <si>
    <t>Економија Европске Уније</t>
  </si>
  <si>
    <t>ФПЕ/МЕ МАСТЕР</t>
  </si>
  <si>
    <t>СЕНАТ УНИВЕРЗИТЕТА Октобар 2024.</t>
  </si>
  <si>
    <t>ванредни професор</t>
  </si>
  <si>
    <t>Професор отишао у пензију</t>
  </si>
  <si>
    <t>породиљско боловање</t>
  </si>
  <si>
    <t>Ања Рајак</t>
  </si>
  <si>
    <t>отказ асистента</t>
  </si>
  <si>
    <t>ИЗМЈЕНА ЛИСТЕ ОДГОВОРНИХ НАСТАВНИКА 2024/2025. ГОДИНА</t>
  </si>
  <si>
    <t>СЕНАТ УНИВЕРЗИТЕТА Новембар 2024.</t>
  </si>
  <si>
    <t>ИЗМЈЕНЕ И ДОПУНЕ ЗА Љетњи СЕМЕСТАР 2024/2025</t>
  </si>
  <si>
    <t>Одговорни наставник по листи одг. наставника за 2024/2025</t>
  </si>
  <si>
    <t>ван. проф.</t>
  </si>
  <si>
    <t>Раскид уговора</t>
  </si>
  <si>
    <t>доцент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</si>
</sst>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1"/>
      <color rgb="FF000000"/>
      <name val="Calibri"/>
      <family val="2"/>
      <charset val="238"/>
    </font>
    <font>
      <sz val="10"/>
      <name val="Arial"/>
      <family val="2"/>
      <charset val="238"/>
    </font>
    <font>
      <sz val="10"/>
      <name val="Arial"/>
      <family val="2"/>
      <charset val="1"/>
    </font>
    <font>
      <sz val="11"/>
      <color rgb="FF000000"/>
      <name val="Calibri"/>
      <family val="2"/>
      <charset val="1"/>
    </font>
    <font>
      <b/>
      <sz val="16"/>
      <color rgb="FF000000"/>
      <name val="Times New Roman"/>
      <family val="1"/>
      <charset val="1"/>
    </font>
    <font>
      <sz val="16"/>
      <color rgb="FF000000"/>
      <name val="Times New Roman"/>
      <family val="1"/>
      <charset val="1"/>
    </font>
    <font>
      <b/>
      <sz val="10"/>
      <color rgb="FF000000"/>
      <name val="Times New Roman"/>
      <family val="1"/>
      <charset val="1"/>
    </font>
    <font>
      <b/>
      <sz val="8"/>
      <color rgb="FF000000"/>
      <name val="Times New Roman"/>
      <family val="1"/>
      <charset val="1"/>
    </font>
    <font>
      <sz val="11"/>
      <color rgb="FF000000"/>
      <name val="Calibri"/>
      <charset val="1"/>
    </font>
    <font>
      <sz val="11"/>
      <name val="Calibri"/>
      <charset val="1"/>
    </font>
    <font>
      <sz val="11"/>
      <color rgb="FF00B050"/>
      <name val="Calibri"/>
      <charset val="1"/>
    </font>
    <font>
      <sz val="11"/>
      <color rgb="FFFF0000"/>
      <name val="Calibri"/>
      <charset val="1"/>
    </font>
    <font>
      <sz val="10"/>
      <name val="Times New Roman"/>
      <family val="1"/>
      <charset val="1"/>
    </font>
    <font>
      <strike/>
      <sz val="11"/>
      <color rgb="FF000000"/>
      <name val="Calibri"/>
      <charset val="1"/>
    </font>
    <font>
      <strike/>
      <sz val="11"/>
      <name val="Calibri"/>
      <charset val="1"/>
    </font>
    <font>
      <b/>
      <strike/>
      <sz val="10"/>
      <color rgb="FF000000"/>
      <name val="Times New Roman"/>
      <family val="1"/>
      <charset val="1"/>
    </font>
    <font>
      <b/>
      <sz val="11"/>
      <color rgb="FF000000"/>
      <name val="Times New Roman"/>
      <family val="1"/>
      <charset val="1"/>
    </font>
    <font>
      <sz val="11"/>
      <color rgb="FF000000"/>
      <name val="Times New Roman"/>
      <family val="1"/>
      <charset val="238"/>
    </font>
    <font>
      <b/>
      <u/>
      <sz val="11"/>
      <color rgb="FF000000"/>
      <name val="Times New Roman"/>
      <family val="1"/>
      <charset val="238"/>
    </font>
    <font>
      <b/>
      <sz val="11"/>
      <color rgb="FF000000"/>
      <name val="Times New Roman"/>
      <family val="1"/>
      <charset val="238"/>
    </font>
    <font>
      <b/>
      <sz val="11"/>
      <color rgb="FF000000"/>
      <name val="Calibri"/>
      <family val="2"/>
      <charset val="238"/>
    </font>
    <font>
      <sz val="10"/>
      <name val="Arial"/>
      <family val="2"/>
    </font>
    <font>
      <b/>
      <u/>
      <sz val="10"/>
      <name val="Arial"/>
      <family val="2"/>
      <charset val="238"/>
    </font>
    <font>
      <b/>
      <sz val="10"/>
      <name val="Arial"/>
      <family val="2"/>
      <charset val="238"/>
    </font>
    <font>
      <b/>
      <sz val="9"/>
      <name val="Arial"/>
      <family val="2"/>
      <charset val="238"/>
    </font>
    <font>
      <sz val="10"/>
      <color rgb="FF000000"/>
      <name val="Arial"/>
      <family val="2"/>
      <charset val="1"/>
    </font>
    <font>
      <sz val="9"/>
      <color rgb="FF000000"/>
      <name val="Arial"/>
      <family val="2"/>
      <charset val="1"/>
    </font>
    <font>
      <sz val="9"/>
      <name val="Arial"/>
      <family val="2"/>
      <charset val="1"/>
    </font>
    <font>
      <b/>
      <sz val="11"/>
      <color rgb="FF000000"/>
      <name val="Calibri"/>
      <family val="2"/>
      <charset val="1"/>
    </font>
    <font>
      <b/>
      <sz val="12"/>
      <color rgb="FF000000"/>
      <name val="Calibri"/>
      <family val="2"/>
      <charset val="238"/>
    </font>
    <font>
      <sz val="11"/>
      <name val="Calibri"/>
      <family val="2"/>
      <charset val="238"/>
    </font>
    <font>
      <b/>
      <sz val="11"/>
      <color rgb="FFFF0000"/>
      <name val="Calibri"/>
      <family val="2"/>
      <charset val="238"/>
    </font>
    <font>
      <sz val="10"/>
      <name val="Calibri"/>
      <family val="2"/>
      <charset val="238"/>
    </font>
    <font>
      <sz val="11"/>
      <color rgb="FF000000"/>
      <name val="Times New Roman"/>
      <family val="1"/>
      <charset val="1"/>
    </font>
    <font>
      <b/>
      <sz val="14"/>
      <color rgb="FF000000"/>
      <name val="Calibri"/>
      <family val="2"/>
      <charset val="1"/>
    </font>
    <font>
      <b/>
      <u/>
      <sz val="10"/>
      <name val="Times New Roman"/>
      <family val="1"/>
      <charset val="1"/>
    </font>
    <font>
      <sz val="11"/>
      <name val="Times New Roman"/>
      <family val="1"/>
      <charset val="1"/>
    </font>
    <font>
      <sz val="11"/>
      <color rgb="FF000000"/>
      <name val="Calibri Light"/>
      <charset val="1"/>
    </font>
    <font>
      <b/>
      <sz val="12"/>
      <color rgb="FF000000"/>
      <name val="Calibri Light"/>
      <charset val="1"/>
    </font>
    <font>
      <b/>
      <sz val="11"/>
      <color rgb="FF000000"/>
      <name val="Calibri"/>
      <charset val="1"/>
    </font>
    <font>
      <b/>
      <sz val="10"/>
      <color rgb="FF000000"/>
      <name val="Calibri"/>
      <charset val="1"/>
    </font>
    <font>
      <sz val="10"/>
      <color theme="1"/>
      <name val="Times New Roman"/>
      <family val="1"/>
      <charset val="1"/>
    </font>
    <font>
      <sz val="11"/>
      <color theme="1"/>
      <name val="Calibri"/>
      <charset val="1"/>
    </font>
  </fonts>
  <fills count="10">
    <fill>
      <patternFill patternType="none"/>
    </fill>
    <fill>
      <patternFill patternType="gray125"/>
    </fill>
    <fill>
      <patternFill patternType="solid">
        <fgColor rgb="FFC0C0C0"/>
        <bgColor rgb="FFD9D9D9"/>
      </patternFill>
    </fill>
    <fill>
      <patternFill patternType="solid">
        <fgColor rgb="FFFFFFFF"/>
        <bgColor rgb="FFFFFFCC"/>
      </patternFill>
    </fill>
    <fill>
      <patternFill patternType="solid">
        <fgColor rgb="FFFFFF00"/>
        <bgColor rgb="FFFFFF00"/>
      </patternFill>
    </fill>
    <fill>
      <patternFill patternType="solid">
        <fgColor theme="0" tint="-0.14999847407452621"/>
        <bgColor rgb="FFC5E0B4"/>
      </patternFill>
    </fill>
    <fill>
      <patternFill patternType="solid">
        <fgColor theme="9" tint="0.59987182226020086"/>
        <bgColor rgb="FFD9D9D9"/>
      </patternFill>
    </fill>
    <fill>
      <patternFill patternType="solid">
        <fgColor rgb="FF99CCFF"/>
        <bgColor rgb="FFC0C0C0"/>
      </patternFill>
    </fill>
    <fill>
      <patternFill patternType="solid">
        <fgColor rgb="FFFFFF99"/>
        <bgColor rgb="FFFFFFCC"/>
      </patternFill>
    </fill>
    <fill>
      <patternFill patternType="solid">
        <fgColor rgb="FF969696"/>
        <bgColor rgb="FF808080"/>
      </patternFill>
    </fill>
  </fills>
  <borders count="51">
    <border>
      <left/>
      <right/>
      <top/>
      <bottom/>
      <diagonal/>
    </border>
    <border>
      <left/>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s>
  <cellStyleXfs count="4">
    <xf numFmtId="0" fontId="0" fillId="0" borderId="0"/>
    <xf numFmtId="0" fontId="1" fillId="0" borderId="0"/>
    <xf numFmtId="0" fontId="2" fillId="0" borderId="0"/>
    <xf numFmtId="0" fontId="3" fillId="0" borderId="0"/>
  </cellStyleXfs>
  <cellXfs count="385">
    <xf numFmtId="0" fontId="0" fillId="0" borderId="0" xfId="0"/>
    <xf numFmtId="0" fontId="0" fillId="0" borderId="0" xfId="0" applyAlignment="1">
      <alignment horizontal="left"/>
    </xf>
    <xf numFmtId="0" fontId="5" fillId="0" borderId="0" xfId="0" applyFont="1"/>
    <xf numFmtId="0" fontId="6" fillId="2" borderId="2" xfId="0" applyFont="1" applyFill="1" applyBorder="1" applyAlignment="1">
      <alignment horizontal="center" vertical="center" wrapText="1"/>
    </xf>
    <xf numFmtId="0" fontId="6" fillId="2" borderId="4"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left" vertical="center"/>
    </xf>
    <xf numFmtId="0" fontId="6" fillId="2" borderId="9"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8" fillId="0" borderId="15" xfId="0" applyFont="1" applyBorder="1" applyAlignment="1">
      <alignment horizontal="center"/>
    </xf>
    <xf numFmtId="0" fontId="8" fillId="0" borderId="16" xfId="0" applyFont="1" applyBorder="1" applyAlignment="1">
      <alignment vertical="top"/>
    </xf>
    <xf numFmtId="0" fontId="8" fillId="0" borderId="16" xfId="0" applyFont="1" applyBorder="1" applyAlignment="1">
      <alignment horizontal="center"/>
    </xf>
    <xf numFmtId="0" fontId="8" fillId="0" borderId="16" xfId="0" applyFont="1" applyBorder="1" applyAlignment="1">
      <alignment horizontal="center" vertical="top" wrapText="1"/>
    </xf>
    <xf numFmtId="0" fontId="9" fillId="0" borderId="16" xfId="0" applyFont="1" applyBorder="1" applyAlignment="1">
      <alignment horizontal="left" vertical="top" wrapText="1"/>
    </xf>
    <xf numFmtId="0" fontId="8" fillId="0" borderId="16" xfId="0" applyFont="1" applyBorder="1" applyAlignment="1">
      <alignment horizontal="left" vertical="top" wrapText="1"/>
    </xf>
    <xf numFmtId="0" fontId="8" fillId="0" borderId="16" xfId="0" applyFont="1" applyBorder="1"/>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8" fillId="0" borderId="18" xfId="0" applyFont="1" applyBorder="1" applyAlignment="1">
      <alignment horizontal="center"/>
    </xf>
    <xf numFmtId="0" fontId="8" fillId="0" borderId="0" xfId="0" applyFont="1" applyAlignment="1">
      <alignment vertical="top"/>
    </xf>
    <xf numFmtId="0" fontId="8" fillId="0" borderId="0" xfId="0" applyFont="1" applyAlignment="1">
      <alignment horizontal="center"/>
    </xf>
    <xf numFmtId="0" fontId="8" fillId="0" borderId="0" xfId="0" applyFont="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9" fillId="0" borderId="0" xfId="0" applyFont="1" applyAlignment="1">
      <alignment horizontal="center" vertical="top"/>
    </xf>
    <xf numFmtId="0" fontId="8" fillId="0" borderId="16" xfId="0" applyFont="1" applyBorder="1" applyAlignment="1">
      <alignment horizontal="center" vertical="top"/>
    </xf>
    <xf numFmtId="0" fontId="10" fillId="0" borderId="0" xfId="0" applyFont="1" applyAlignment="1">
      <alignment horizontal="left" vertical="top" wrapText="1"/>
    </xf>
    <xf numFmtId="0" fontId="8" fillId="3" borderId="16" xfId="0" applyFont="1" applyFill="1" applyBorder="1" applyAlignment="1">
      <alignment horizontal="center" vertical="top" wrapText="1"/>
    </xf>
    <xf numFmtId="0" fontId="8" fillId="3" borderId="0" xfId="0" applyFont="1" applyFill="1" applyAlignment="1">
      <alignment horizontal="center" vertical="top" wrapText="1"/>
    </xf>
    <xf numFmtId="0" fontId="11" fillId="0" borderId="0" xfId="0" applyFont="1" applyAlignment="1">
      <alignment horizontal="left" vertical="top" wrapText="1"/>
    </xf>
    <xf numFmtId="0" fontId="9" fillId="3" borderId="16" xfId="0" applyFont="1" applyFill="1" applyBorder="1" applyAlignment="1">
      <alignment horizontal="left" vertical="top" wrapText="1"/>
    </xf>
    <xf numFmtId="0" fontId="8" fillId="0" borderId="20" xfId="0" applyFont="1" applyBorder="1" applyAlignment="1">
      <alignment horizontal="center"/>
    </xf>
    <xf numFmtId="0" fontId="8" fillId="0" borderId="1" xfId="0" applyFont="1" applyBorder="1" applyAlignment="1">
      <alignment horizontal="left" vertical="top" wrapText="1"/>
    </xf>
    <xf numFmtId="0" fontId="8" fillId="0" borderId="1" xfId="0" applyFont="1" applyBorder="1" applyAlignment="1">
      <alignment horizontal="center"/>
    </xf>
    <xf numFmtId="0" fontId="8" fillId="0" borderId="1" xfId="0" applyFont="1" applyBorder="1" applyAlignment="1">
      <alignment horizontal="center" vertical="top" wrapText="1"/>
    </xf>
    <xf numFmtId="0" fontId="9" fillId="0" borderId="1" xfId="0" applyFont="1" applyBorder="1" applyAlignment="1">
      <alignment horizontal="left" vertical="top" wrapText="1"/>
    </xf>
    <xf numFmtId="0" fontId="8" fillId="0" borderId="1" xfId="0" applyFont="1" applyBorder="1"/>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1" fontId="8" fillId="0" borderId="0" xfId="0" applyNumberFormat="1" applyFont="1" applyAlignment="1">
      <alignment horizontal="center" vertical="top"/>
    </xf>
    <xf numFmtId="0" fontId="8" fillId="0" borderId="0" xfId="0" applyFont="1" applyAlignment="1">
      <alignment horizontal="center" vertical="top"/>
    </xf>
    <xf numFmtId="164" fontId="8" fillId="0" borderId="0" xfId="0" applyNumberFormat="1" applyFont="1" applyAlignment="1">
      <alignment horizontal="center" vertical="top"/>
    </xf>
    <xf numFmtId="0" fontId="8" fillId="4" borderId="22" xfId="0" applyFont="1" applyFill="1" applyBorder="1" applyAlignment="1">
      <alignment horizontal="center"/>
    </xf>
    <xf numFmtId="0" fontId="8" fillId="4" borderId="23" xfId="0" applyFont="1" applyFill="1" applyBorder="1" applyAlignment="1">
      <alignment horizontal="left" vertical="top"/>
    </xf>
    <xf numFmtId="0" fontId="8" fillId="4" borderId="23" xfId="0" applyFont="1" applyFill="1" applyBorder="1" applyAlignment="1">
      <alignment horizontal="center"/>
    </xf>
    <xf numFmtId="0" fontId="8" fillId="4" borderId="23" xfId="0" applyFont="1" applyFill="1" applyBorder="1" applyAlignment="1">
      <alignment horizontal="center" vertical="top"/>
    </xf>
    <xf numFmtId="0" fontId="9" fillId="4" borderId="23" xfId="0" applyFont="1" applyFill="1" applyBorder="1" applyAlignment="1">
      <alignment horizontal="left" vertical="top"/>
    </xf>
    <xf numFmtId="0" fontId="8" fillId="4" borderId="23" xfId="0" applyFont="1" applyFill="1" applyBorder="1"/>
    <xf numFmtId="0" fontId="6" fillId="4" borderId="0" xfId="0" applyFont="1" applyFill="1" applyAlignment="1">
      <alignment horizontal="center" vertical="center"/>
    </xf>
    <xf numFmtId="0" fontId="6" fillId="4" borderId="19" xfId="0" applyFont="1" applyFill="1" applyBorder="1" applyAlignment="1">
      <alignment horizontal="center" vertical="center"/>
    </xf>
    <xf numFmtId="0" fontId="12" fillId="0" borderId="0" xfId="0" applyFont="1" applyAlignment="1">
      <alignment horizontal="left" vertical="top"/>
    </xf>
    <xf numFmtId="0" fontId="13" fillId="5" borderId="15" xfId="0" applyFont="1" applyFill="1" applyBorder="1" applyAlignment="1">
      <alignment horizontal="center"/>
    </xf>
    <xf numFmtId="0" fontId="13" fillId="5" borderId="16" xfId="0" applyFont="1" applyFill="1" applyBorder="1" applyAlignment="1">
      <alignment horizontal="left" vertical="top" wrapText="1"/>
    </xf>
    <xf numFmtId="0" fontId="13" fillId="5" borderId="16" xfId="0" applyFont="1" applyFill="1" applyBorder="1" applyAlignment="1">
      <alignment horizontal="center"/>
    </xf>
    <xf numFmtId="0" fontId="13" fillId="5" borderId="16" xfId="0" applyFont="1" applyFill="1" applyBorder="1" applyAlignment="1">
      <alignment horizontal="center" vertical="top" wrapText="1"/>
    </xf>
    <xf numFmtId="0" fontId="13" fillId="5" borderId="16" xfId="0" applyFont="1" applyFill="1" applyBorder="1" applyAlignment="1">
      <alignment horizontal="center" vertical="top"/>
    </xf>
    <xf numFmtId="0" fontId="14" fillId="5" borderId="16" xfId="0" applyFont="1" applyFill="1" applyBorder="1" applyAlignment="1">
      <alignment horizontal="left" vertical="top" wrapText="1"/>
    </xf>
    <xf numFmtId="0" fontId="13" fillId="5" borderId="16" xfId="0" applyFont="1" applyFill="1" applyBorder="1"/>
    <xf numFmtId="0" fontId="15" fillId="5" borderId="15" xfId="0" applyFont="1" applyFill="1" applyBorder="1" applyAlignment="1">
      <alignment horizontal="center" vertical="center"/>
    </xf>
    <xf numFmtId="0" fontId="15" fillId="5" borderId="17" xfId="0" applyFont="1" applyFill="1" applyBorder="1" applyAlignment="1">
      <alignment horizontal="center" vertical="center"/>
    </xf>
    <xf numFmtId="0" fontId="13" fillId="5" borderId="18" xfId="0" applyFont="1" applyFill="1" applyBorder="1" applyAlignment="1">
      <alignment horizontal="center"/>
    </xf>
    <xf numFmtId="0" fontId="13" fillId="5" borderId="0" xfId="0" applyFont="1" applyFill="1" applyAlignment="1">
      <alignment horizontal="left" vertical="top" wrapText="1"/>
    </xf>
    <xf numFmtId="0" fontId="13" fillId="5" borderId="0" xfId="0" applyFont="1" applyFill="1" applyAlignment="1">
      <alignment horizontal="center"/>
    </xf>
    <xf numFmtId="0" fontId="13" fillId="5" borderId="0" xfId="0" applyFont="1" applyFill="1" applyAlignment="1">
      <alignment horizontal="center" vertical="top" wrapText="1"/>
    </xf>
    <xf numFmtId="0" fontId="14" fillId="5" borderId="0" xfId="0" applyFont="1" applyFill="1" applyAlignment="1">
      <alignment horizontal="left" vertical="top"/>
    </xf>
    <xf numFmtId="0" fontId="13" fillId="5" borderId="0" xfId="0" applyFont="1" applyFill="1"/>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8" fillId="6" borderId="15" xfId="0" applyFont="1" applyFill="1" applyBorder="1" applyAlignment="1">
      <alignment horizontal="center"/>
    </xf>
    <xf numFmtId="0" fontId="8" fillId="6" borderId="18" xfId="0" applyFont="1" applyFill="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left" vertical="top" wrapText="1"/>
    </xf>
    <xf numFmtId="0" fontId="13" fillId="0" borderId="16" xfId="0" applyFont="1" applyBorder="1" applyAlignment="1">
      <alignment horizontal="center"/>
    </xf>
    <xf numFmtId="0" fontId="13" fillId="0" borderId="16" xfId="0" applyFont="1" applyBorder="1" applyAlignment="1">
      <alignment horizontal="center" vertical="top" wrapText="1"/>
    </xf>
    <xf numFmtId="0" fontId="13" fillId="0" borderId="16" xfId="0" applyFont="1" applyBorder="1" applyAlignment="1">
      <alignment horizontal="center" vertical="top"/>
    </xf>
    <xf numFmtId="0" fontId="14" fillId="0" borderId="16" xfId="0" applyFont="1" applyBorder="1" applyAlignment="1">
      <alignment horizontal="left" vertical="top" wrapText="1"/>
    </xf>
    <xf numFmtId="0" fontId="13" fillId="0" borderId="16" xfId="0" applyFont="1" applyBorder="1"/>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13" fillId="0" borderId="18" xfId="0" applyFont="1" applyBorder="1" applyAlignment="1">
      <alignment horizontal="center"/>
    </xf>
    <xf numFmtId="0" fontId="13" fillId="0" borderId="0" xfId="0" applyFont="1" applyAlignment="1">
      <alignment horizontal="left" vertical="top" wrapText="1"/>
    </xf>
    <xf numFmtId="0" fontId="13" fillId="0" borderId="0" xfId="0" applyFont="1" applyAlignment="1">
      <alignment horizontal="center"/>
    </xf>
    <xf numFmtId="0" fontId="13" fillId="0" borderId="0" xfId="0" applyFont="1" applyAlignment="1">
      <alignment horizontal="center"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64" fontId="8" fillId="0" borderId="16" xfId="0" applyNumberFormat="1" applyFont="1" applyBorder="1" applyAlignment="1">
      <alignment horizontal="center" vertical="top"/>
    </xf>
    <xf numFmtId="0" fontId="8" fillId="0" borderId="0" xfId="0" applyFont="1" applyBorder="1" applyAlignment="1">
      <alignment horizontal="left" vertical="top" wrapText="1"/>
    </xf>
    <xf numFmtId="0" fontId="8" fillId="0" borderId="0" xfId="0" applyFont="1" applyBorder="1" applyAlignment="1">
      <alignment horizontal="center"/>
    </xf>
    <xf numFmtId="0" fontId="8" fillId="0" borderId="0" xfId="0" applyFont="1" applyBorder="1" applyAlignment="1">
      <alignment horizontal="center" vertical="top" wrapText="1"/>
    </xf>
    <xf numFmtId="164" fontId="8" fillId="0" borderId="0" xfId="0" applyNumberFormat="1" applyFont="1" applyBorder="1" applyAlignment="1">
      <alignment horizontal="center" vertical="top"/>
    </xf>
    <xf numFmtId="0" fontId="9" fillId="0" borderId="0" xfId="0" applyFont="1" applyBorder="1" applyAlignment="1">
      <alignment horizontal="left" vertical="top" wrapText="1"/>
    </xf>
    <xf numFmtId="0" fontId="8" fillId="0" borderId="0" xfId="0" applyFont="1" applyBorder="1"/>
    <xf numFmtId="0" fontId="8" fillId="0" borderId="0" xfId="0" applyFont="1" applyBorder="1" applyAlignment="1">
      <alignment horizontal="center" vertical="top"/>
    </xf>
    <xf numFmtId="0" fontId="8" fillId="6" borderId="20" xfId="0" applyFont="1" applyFill="1" applyBorder="1" applyAlignment="1">
      <alignment horizontal="center"/>
    </xf>
    <xf numFmtId="0" fontId="8" fillId="0" borderId="1" xfId="0" applyFont="1" applyBorder="1" applyAlignment="1">
      <alignment horizontal="center" vertical="top"/>
    </xf>
    <xf numFmtId="0" fontId="0" fillId="0" borderId="24" xfId="0" applyBorder="1" applyAlignment="1">
      <alignment horizontal="left"/>
    </xf>
    <xf numFmtId="0" fontId="0" fillId="0" borderId="12" xfId="0" applyBorder="1" applyAlignment="1">
      <alignment horizontal="left"/>
    </xf>
    <xf numFmtId="0" fontId="0" fillId="0" borderId="12" xfId="0" applyBorder="1" applyAlignment="1">
      <alignment vertical="center"/>
    </xf>
    <xf numFmtId="0" fontId="0" fillId="0" borderId="12" xfId="0" applyBorder="1" applyAlignment="1">
      <alignment horizontal="center" vertical="center"/>
    </xf>
    <xf numFmtId="0" fontId="16" fillId="0" borderId="12" xfId="0" applyFont="1" applyBorder="1"/>
    <xf numFmtId="0" fontId="0" fillId="0" borderId="12" xfId="0" applyBorder="1"/>
    <xf numFmtId="0" fontId="0" fillId="0" borderId="25" xfId="0" applyBorder="1"/>
    <xf numFmtId="0" fontId="17" fillId="0" borderId="10" xfId="0" applyFont="1" applyBorder="1"/>
    <xf numFmtId="0" fontId="18" fillId="0" borderId="0" xfId="0" applyFont="1"/>
    <xf numFmtId="0" fontId="19" fillId="0" borderId="0" xfId="0" applyFont="1"/>
    <xf numFmtId="0" fontId="20" fillId="0" borderId="0" xfId="0" applyFont="1" applyAlignment="1">
      <alignment horizontal="center" vertical="center"/>
    </xf>
    <xf numFmtId="0" fontId="20" fillId="0" borderId="0" xfId="0" applyFont="1"/>
    <xf numFmtId="0" fontId="17" fillId="0" borderId="0" xfId="0" applyFont="1"/>
    <xf numFmtId="0" fontId="17" fillId="0" borderId="0" xfId="0" applyFont="1" applyAlignment="1"/>
    <xf numFmtId="0" fontId="0" fillId="0" borderId="26" xfId="0" applyBorder="1"/>
    <xf numFmtId="0" fontId="0" fillId="0" borderId="10" xfId="0" applyBorder="1"/>
    <xf numFmtId="0" fontId="16" fillId="0" borderId="0" xfId="0" applyFont="1"/>
    <xf numFmtId="0" fontId="0" fillId="0" borderId="27" xfId="0" applyBorder="1"/>
    <xf numFmtId="0" fontId="0" fillId="0" borderId="28" xfId="0" applyBorder="1"/>
    <xf numFmtId="0" fontId="0" fillId="0" borderId="28" xfId="0" applyBorder="1" applyAlignment="1">
      <alignment horizontal="left"/>
    </xf>
    <xf numFmtId="0" fontId="0" fillId="0" borderId="29" xfId="0" applyBorder="1"/>
    <xf numFmtId="0" fontId="22" fillId="0" borderId="0" xfId="0" applyFont="1"/>
    <xf numFmtId="0" fontId="0" fillId="0" borderId="0" xfId="0" applyAlignment="1">
      <alignment horizontal="center"/>
    </xf>
    <xf numFmtId="0" fontId="23" fillId="2" borderId="30" xfId="0" applyFont="1" applyFill="1" applyBorder="1" applyAlignment="1">
      <alignment horizontal="center"/>
    </xf>
    <xf numFmtId="0" fontId="25" fillId="2" borderId="30" xfId="0" applyFont="1" applyFill="1" applyBorder="1" applyAlignment="1">
      <alignment wrapText="1"/>
    </xf>
    <xf numFmtId="0" fontId="2" fillId="2" borderId="30" xfId="0" applyFont="1" applyFill="1" applyBorder="1" applyAlignment="1">
      <alignment vertical="center" wrapText="1"/>
    </xf>
    <xf numFmtId="0" fontId="26" fillId="2" borderId="30" xfId="0" applyFont="1" applyFill="1" applyBorder="1" applyAlignment="1">
      <alignment wrapText="1"/>
    </xf>
    <xf numFmtId="0" fontId="27" fillId="2" borderId="30" xfId="0" applyFont="1" applyFill="1" applyBorder="1" applyAlignment="1">
      <alignment vertical="center" wrapText="1"/>
    </xf>
    <xf numFmtId="0" fontId="23" fillId="3" borderId="33" xfId="0" applyFont="1" applyFill="1" applyBorder="1" applyAlignment="1">
      <alignment horizontal="left" vertical="center"/>
    </xf>
    <xf numFmtId="0" fontId="23" fillId="3" borderId="28"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33" xfId="0" applyFont="1" applyFill="1" applyBorder="1" applyAlignment="1">
      <alignment horizontal="center"/>
    </xf>
    <xf numFmtId="0" fontId="0" fillId="3" borderId="0" xfId="0" applyFill="1"/>
    <xf numFmtId="0" fontId="23" fillId="3" borderId="32" xfId="0" applyFont="1" applyFill="1" applyBorder="1" applyAlignment="1">
      <alignment vertical="center"/>
    </xf>
    <xf numFmtId="0" fontId="0" fillId="0" borderId="30" xfId="0" applyFont="1" applyBorder="1" applyAlignment="1">
      <alignment vertical="center"/>
    </xf>
    <xf numFmtId="0" fontId="0" fillId="0" borderId="30" xfId="0" applyFont="1" applyBorder="1"/>
    <xf numFmtId="0" fontId="0" fillId="0" borderId="30" xfId="0" applyBorder="1" applyAlignment="1">
      <alignment horizontal="center"/>
    </xf>
    <xf numFmtId="0" fontId="0" fillId="7" borderId="30" xfId="0" applyFill="1" applyBorder="1" applyAlignment="1">
      <alignment horizontal="center"/>
    </xf>
    <xf numFmtId="0" fontId="0" fillId="8" borderId="30" xfId="0" applyFill="1" applyBorder="1" applyAlignment="1">
      <alignment horizontal="center"/>
    </xf>
    <xf numFmtId="1" fontId="0" fillId="0" borderId="30" xfId="0" applyNumberFormat="1" applyBorder="1" applyAlignment="1">
      <alignment horizontal="center"/>
    </xf>
    <xf numFmtId="164" fontId="0" fillId="0" borderId="30" xfId="0" applyNumberFormat="1" applyBorder="1" applyAlignment="1">
      <alignment horizontal="center" vertical="center"/>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1" xfId="0" applyFont="1" applyBorder="1" applyAlignment="1">
      <alignment vertical="center"/>
    </xf>
    <xf numFmtId="0" fontId="0" fillId="0" borderId="34" xfId="0" applyBorder="1" applyAlignment="1">
      <alignment horizontal="center"/>
    </xf>
    <xf numFmtId="0" fontId="0" fillId="0" borderId="30" xfId="0" applyFont="1" applyBorder="1" applyAlignment="1">
      <alignment vertical="center" wrapText="1"/>
    </xf>
    <xf numFmtId="0" fontId="0" fillId="0" borderId="9" xfId="0" applyFont="1" applyBorder="1" applyAlignment="1">
      <alignment vertical="center"/>
    </xf>
    <xf numFmtId="1" fontId="0" fillId="0" borderId="11" xfId="0" applyNumberFormat="1" applyBorder="1" applyAlignment="1">
      <alignment horizontal="center"/>
    </xf>
    <xf numFmtId="0" fontId="0" fillId="0" borderId="11" xfId="0" applyBorder="1" applyAlignment="1">
      <alignment horizontal="center" vertical="center"/>
    </xf>
    <xf numFmtId="0" fontId="0" fillId="0" borderId="0" xfId="0" applyAlignment="1">
      <alignment horizontal="center" vertical="center"/>
    </xf>
    <xf numFmtId="0" fontId="20" fillId="0" borderId="30" xfId="0" applyFont="1" applyBorder="1" applyAlignment="1">
      <alignment horizontal="center"/>
    </xf>
    <xf numFmtId="0" fontId="20" fillId="0" borderId="31" xfId="0" applyFont="1" applyBorder="1" applyAlignment="1">
      <alignment horizontal="center"/>
    </xf>
    <xf numFmtId="0" fontId="20" fillId="0" borderId="34" xfId="0" applyFont="1" applyBorder="1" applyAlignment="1">
      <alignment horizontal="center"/>
    </xf>
    <xf numFmtId="0" fontId="20" fillId="3" borderId="0" xfId="0" applyFont="1" applyFill="1" applyAlignment="1">
      <alignment horizontal="right" vertical="center"/>
    </xf>
    <xf numFmtId="0" fontId="20" fillId="0" borderId="0" xfId="0" applyFont="1" applyAlignment="1">
      <alignment horizontal="center"/>
    </xf>
    <xf numFmtId="1" fontId="0" fillId="0" borderId="0" xfId="0" applyNumberFormat="1" applyAlignment="1">
      <alignment horizontal="center"/>
    </xf>
    <xf numFmtId="164" fontId="28" fillId="0" borderId="0" xfId="0" applyNumberFormat="1" applyFont="1" applyAlignment="1">
      <alignment horizontal="center" vertical="center"/>
    </xf>
    <xf numFmtId="1" fontId="0" fillId="0" borderId="0" xfId="0" applyNumberFormat="1" applyAlignment="1">
      <alignment horizontal="center" vertical="center"/>
    </xf>
    <xf numFmtId="0" fontId="20" fillId="0" borderId="0" xfId="0" applyFont="1" applyAlignment="1">
      <alignment horizontal="right" vertical="center"/>
    </xf>
    <xf numFmtId="0" fontId="29" fillId="3" borderId="0" xfId="0" applyFont="1" applyFill="1" applyAlignment="1">
      <alignment horizontal="left" vertical="center"/>
    </xf>
    <xf numFmtId="0" fontId="0" fillId="0" borderId="28" xfId="0" applyBorder="1" applyAlignment="1">
      <alignment horizontal="center"/>
    </xf>
    <xf numFmtId="1" fontId="0" fillId="0" borderId="28" xfId="0" applyNumberFormat="1" applyBorder="1" applyAlignment="1">
      <alignment horizontal="center"/>
    </xf>
    <xf numFmtId="0" fontId="0" fillId="0" borderId="28" xfId="0" applyBorder="1" applyAlignment="1">
      <alignment horizontal="center" vertical="center"/>
    </xf>
    <xf numFmtId="1" fontId="0" fillId="0" borderId="28" xfId="0" applyNumberFormat="1" applyBorder="1" applyAlignment="1">
      <alignment horizontal="center" vertical="center"/>
    </xf>
    <xf numFmtId="0" fontId="0" fillId="0" borderId="32" xfId="0" applyBorder="1" applyAlignment="1">
      <alignment horizontal="center" vertical="center"/>
    </xf>
    <xf numFmtId="0" fontId="0" fillId="2" borderId="30" xfId="0" applyFont="1" applyFill="1" applyBorder="1"/>
    <xf numFmtId="0" fontId="0" fillId="2" borderId="30" xfId="0" applyFill="1" applyBorder="1" applyAlignment="1">
      <alignment horizontal="center"/>
    </xf>
    <xf numFmtId="0" fontId="0" fillId="7" borderId="32" xfId="0" applyFill="1" applyBorder="1" applyAlignment="1">
      <alignment horizontal="center"/>
    </xf>
    <xf numFmtId="0" fontId="0" fillId="2" borderId="32" xfId="0" applyFill="1" applyBorder="1" applyAlignment="1">
      <alignment horizontal="center"/>
    </xf>
    <xf numFmtId="1" fontId="0" fillId="2" borderId="32" xfId="0" applyNumberFormat="1" applyFill="1" applyBorder="1" applyAlignment="1">
      <alignment horizontal="center"/>
    </xf>
    <xf numFmtId="0" fontId="0" fillId="3" borderId="32" xfId="0" applyFill="1" applyBorder="1" applyAlignment="1">
      <alignment horizontal="center"/>
    </xf>
    <xf numFmtId="0" fontId="30" fillId="0" borderId="30" xfId="0" applyFont="1" applyBorder="1" applyAlignment="1">
      <alignment vertical="center"/>
    </xf>
    <xf numFmtId="164" fontId="0" fillId="0" borderId="9" xfId="0" applyNumberFormat="1" applyBorder="1" applyAlignment="1">
      <alignment horizontal="center" vertical="center"/>
    </xf>
    <xf numFmtId="0" fontId="0" fillId="3" borderId="9" xfId="0" applyFill="1" applyBorder="1" applyAlignment="1">
      <alignment horizontal="center"/>
    </xf>
    <xf numFmtId="0" fontId="31" fillId="0" borderId="31" xfId="0" applyFont="1" applyBorder="1" applyAlignment="1">
      <alignment horizontal="center"/>
    </xf>
    <xf numFmtId="1" fontId="31" fillId="0" borderId="30" xfId="0" applyNumberFormat="1" applyFont="1" applyBorder="1" applyAlignment="1">
      <alignment horizontal="center"/>
    </xf>
    <xf numFmtId="0" fontId="0" fillId="0" borderId="34" xfId="0" applyBorder="1"/>
    <xf numFmtId="0" fontId="31" fillId="0" borderId="30" xfId="0" applyFont="1" applyBorder="1" applyAlignment="1">
      <alignment horizontal="center"/>
    </xf>
    <xf numFmtId="0" fontId="0" fillId="0" borderId="0" xfId="0" applyAlignment="1">
      <alignment vertical="center"/>
    </xf>
    <xf numFmtId="164" fontId="0" fillId="0" borderId="0" xfId="0" applyNumberFormat="1" applyAlignment="1">
      <alignment horizontal="center" vertical="center"/>
    </xf>
    <xf numFmtId="0" fontId="0" fillId="0" borderId="32" xfId="0" applyBorder="1" applyAlignment="1">
      <alignment horizontal="center"/>
    </xf>
    <xf numFmtId="0" fontId="0" fillId="0" borderId="9" xfId="0" applyBorder="1" applyAlignment="1">
      <alignment horizontal="center" vertical="center"/>
    </xf>
    <xf numFmtId="0" fontId="0" fillId="0" borderId="32" xfId="0" applyFont="1" applyBorder="1" applyAlignment="1">
      <alignment vertical="center"/>
    </xf>
    <xf numFmtId="1" fontId="0" fillId="0" borderId="32" xfId="0" applyNumberFormat="1" applyBorder="1" applyAlignment="1">
      <alignment horizontal="center"/>
    </xf>
    <xf numFmtId="1" fontId="0" fillId="0" borderId="9" xfId="0" applyNumberFormat="1" applyBorder="1" applyAlignment="1">
      <alignment horizontal="center"/>
    </xf>
    <xf numFmtId="0" fontId="0" fillId="0" borderId="27" xfId="0" applyBorder="1" applyAlignment="1">
      <alignment horizontal="center"/>
    </xf>
    <xf numFmtId="0" fontId="0" fillId="0" borderId="31" xfId="0" applyBorder="1" applyAlignment="1">
      <alignment horizontal="center"/>
    </xf>
    <xf numFmtId="1" fontId="0" fillId="2" borderId="30" xfId="0" applyNumberFormat="1" applyFill="1" applyBorder="1" applyAlignment="1">
      <alignment horizontal="center"/>
    </xf>
    <xf numFmtId="9" fontId="0" fillId="0" borderId="9" xfId="0" applyNumberFormat="1" applyBorder="1" applyAlignment="1">
      <alignment horizontal="left" vertical="center"/>
    </xf>
    <xf numFmtId="0" fontId="0" fillId="8" borderId="32" xfId="0" applyFill="1" applyBorder="1" applyAlignment="1">
      <alignment horizontal="center"/>
    </xf>
    <xf numFmtId="1" fontId="20" fillId="0" borderId="30" xfId="0" applyNumberFormat="1" applyFont="1" applyBorder="1" applyAlignment="1">
      <alignment horizontal="center"/>
    </xf>
    <xf numFmtId="1" fontId="0" fillId="2" borderId="0" xfId="0" applyNumberFormat="1" applyFill="1" applyAlignment="1">
      <alignment horizontal="center"/>
    </xf>
    <xf numFmtId="0" fontId="33" fillId="0" borderId="0" xfId="0" applyFont="1"/>
    <xf numFmtId="0" fontId="34" fillId="0" borderId="0" xfId="3" applyFont="1"/>
    <xf numFmtId="0" fontId="3" fillId="0" borderId="0" xfId="3" applyFont="1"/>
    <xf numFmtId="0" fontId="35" fillId="0" borderId="0" xfId="0" applyFont="1"/>
    <xf numFmtId="0" fontId="16" fillId="5" borderId="30" xfId="0" applyFont="1" applyFill="1" applyBorder="1" applyAlignment="1">
      <alignment vertical="center"/>
    </xf>
    <xf numFmtId="0" fontId="33" fillId="3" borderId="30" xfId="0" applyFont="1" applyFill="1" applyBorder="1" applyAlignment="1">
      <alignment horizontal="center" vertical="center"/>
    </xf>
    <xf numFmtId="0" fontId="33" fillId="0" borderId="30" xfId="0" applyFont="1" applyBorder="1" applyAlignment="1">
      <alignment vertical="center"/>
    </xf>
    <xf numFmtId="0" fontId="33" fillId="0" borderId="30" xfId="0" applyFont="1" applyBorder="1" applyAlignment="1">
      <alignment vertical="center" wrapText="1"/>
    </xf>
    <xf numFmtId="0" fontId="33" fillId="0" borderId="30" xfId="0" applyFont="1" applyBorder="1" applyAlignment="1">
      <alignment horizontal="left" vertical="center" wrapText="1"/>
    </xf>
    <xf numFmtId="0" fontId="33" fillId="0" borderId="30" xfId="0" applyFont="1" applyBorder="1" applyAlignment="1">
      <alignment horizontal="center" vertical="center"/>
    </xf>
    <xf numFmtId="0" fontId="33" fillId="0" borderId="0" xfId="0" applyFont="1" applyAlignment="1">
      <alignment horizontal="center" vertical="center"/>
    </xf>
    <xf numFmtId="0" fontId="16" fillId="3" borderId="0" xfId="0" applyFont="1" applyFill="1" applyAlignment="1">
      <alignment horizontal="right" vertical="center"/>
    </xf>
    <xf numFmtId="0" fontId="33" fillId="0" borderId="32" xfId="0" applyFont="1" applyBorder="1" applyAlignment="1">
      <alignment horizontal="center" vertical="center"/>
    </xf>
    <xf numFmtId="0" fontId="36" fillId="0" borderId="11" xfId="0" applyFont="1" applyBorder="1" applyAlignment="1">
      <alignment vertical="center"/>
    </xf>
    <xf numFmtId="0" fontId="33" fillId="0" borderId="11" xfId="0" applyFont="1" applyBorder="1" applyAlignment="1">
      <alignment vertical="center"/>
    </xf>
    <xf numFmtId="0" fontId="33" fillId="0" borderId="11" xfId="0" applyFont="1" applyBorder="1" applyAlignment="1">
      <alignment horizontal="left" vertical="center"/>
    </xf>
    <xf numFmtId="0" fontId="36" fillId="0" borderId="30" xfId="0" applyFont="1" applyBorder="1" applyAlignment="1">
      <alignment vertical="center"/>
    </xf>
    <xf numFmtId="0" fontId="16" fillId="0" borderId="0" xfId="0" applyFont="1" applyAlignment="1">
      <alignment horizontal="center"/>
    </xf>
    <xf numFmtId="0" fontId="33" fillId="0" borderId="11" xfId="0" applyFont="1" applyBorder="1" applyAlignment="1">
      <alignment horizontal="center" vertical="center"/>
    </xf>
    <xf numFmtId="0" fontId="33" fillId="0" borderId="0" xfId="0" applyFont="1" applyAlignment="1">
      <alignment vertical="center"/>
    </xf>
    <xf numFmtId="0" fontId="16" fillId="0" borderId="0" xfId="0" applyFont="1" applyAlignment="1">
      <alignment horizontal="right" vertical="center"/>
    </xf>
    <xf numFmtId="0" fontId="8" fillId="0" borderId="30" xfId="0" applyFont="1" applyBorder="1" applyAlignment="1">
      <alignment horizontal="center"/>
    </xf>
    <xf numFmtId="0" fontId="8" fillId="0" borderId="30" xfId="0" applyFont="1" applyBorder="1" applyAlignment="1">
      <alignment horizontal="left" vertical="top" wrapText="1"/>
    </xf>
    <xf numFmtId="0" fontId="8" fillId="0" borderId="30" xfId="0" applyFont="1" applyBorder="1" applyAlignment="1">
      <alignment horizontal="center" vertical="top" wrapText="1"/>
    </xf>
    <xf numFmtId="0" fontId="8" fillId="0" borderId="30" xfId="0" applyFont="1" applyBorder="1" applyAlignment="1">
      <alignment horizontal="center" vertical="top"/>
    </xf>
    <xf numFmtId="0" fontId="9" fillId="0" borderId="30" xfId="0" applyFont="1" applyBorder="1" applyAlignment="1">
      <alignment horizontal="left" vertical="top" wrapText="1"/>
    </xf>
    <xf numFmtId="0" fontId="8" fillId="0" borderId="30" xfId="0" applyFont="1" applyBorder="1"/>
    <xf numFmtId="0" fontId="6" fillId="2" borderId="30" xfId="0" applyFont="1" applyFill="1" applyBorder="1" applyAlignment="1">
      <alignment horizontal="center" vertical="center"/>
    </xf>
    <xf numFmtId="0" fontId="8" fillId="3" borderId="30" xfId="0" applyFont="1" applyFill="1" applyBorder="1" applyAlignment="1">
      <alignment horizontal="center" vertical="top" wrapText="1"/>
    </xf>
    <xf numFmtId="0" fontId="8" fillId="6" borderId="30" xfId="0" applyFont="1" applyFill="1" applyBorder="1" applyAlignment="1">
      <alignment horizontal="center"/>
    </xf>
    <xf numFmtId="0" fontId="6" fillId="2" borderId="30" xfId="0" applyFont="1" applyFill="1" applyBorder="1" applyAlignment="1">
      <alignment horizontal="center" vertical="center" wrapText="1"/>
    </xf>
    <xf numFmtId="0" fontId="6" fillId="2" borderId="30" xfId="0" applyFont="1" applyFill="1" applyBorder="1" applyAlignment="1">
      <alignment horizontal="left" vertical="center" wrapText="1"/>
    </xf>
    <xf numFmtId="0" fontId="6" fillId="2" borderId="30" xfId="0" applyFont="1" applyFill="1" applyBorder="1" applyAlignment="1">
      <alignment vertical="center" wrapText="1"/>
    </xf>
    <xf numFmtId="0" fontId="6" fillId="2" borderId="6"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38" xfId="0" applyFont="1" applyFill="1" applyBorder="1" applyAlignment="1">
      <alignment vertical="center"/>
    </xf>
    <xf numFmtId="0" fontId="6" fillId="2" borderId="38" xfId="0" applyFont="1" applyFill="1" applyBorder="1" applyAlignment="1">
      <alignment horizontal="center" vertical="center" wrapText="1"/>
    </xf>
    <xf numFmtId="0" fontId="6" fillId="2" borderId="38" xfId="0" applyFont="1" applyFill="1" applyBorder="1" applyAlignment="1">
      <alignment horizontal="left" vertical="center"/>
    </xf>
    <xf numFmtId="0" fontId="6" fillId="2" borderId="38" xfId="0" applyFont="1" applyFill="1" applyBorder="1" applyAlignment="1">
      <alignment horizontal="left" vertical="center" wrapText="1"/>
    </xf>
    <xf numFmtId="0" fontId="6" fillId="2" borderId="39" xfId="0" applyFont="1" applyFill="1" applyBorder="1" applyAlignment="1">
      <alignment horizontal="center" vertical="center" wrapText="1"/>
    </xf>
    <xf numFmtId="0" fontId="0" fillId="0" borderId="40" xfId="0" applyBorder="1"/>
    <xf numFmtId="0" fontId="8" fillId="0" borderId="32" xfId="0" applyFont="1" applyBorder="1" applyAlignment="1">
      <alignment horizontal="left" vertical="top" wrapText="1"/>
    </xf>
    <xf numFmtId="0" fontId="8" fillId="0" borderId="32" xfId="0" applyFont="1" applyBorder="1" applyAlignment="1">
      <alignment horizontal="center"/>
    </xf>
    <xf numFmtId="0" fontId="8" fillId="0" borderId="32" xfId="0" applyFont="1" applyBorder="1" applyAlignment="1">
      <alignment horizontal="center" vertical="top" wrapText="1"/>
    </xf>
    <xf numFmtId="0" fontId="8" fillId="0" borderId="32" xfId="0" applyFont="1" applyBorder="1" applyAlignment="1">
      <alignment horizontal="center" vertical="top"/>
    </xf>
    <xf numFmtId="0" fontId="9" fillId="0" borderId="32" xfId="0" applyFont="1" applyBorder="1" applyAlignment="1">
      <alignment horizontal="left" vertical="top" wrapText="1"/>
    </xf>
    <xf numFmtId="0" fontId="8" fillId="0" borderId="32" xfId="0" applyFont="1" applyBorder="1"/>
    <xf numFmtId="0" fontId="6" fillId="2" borderId="32" xfId="0" applyFont="1" applyFill="1" applyBorder="1" applyAlignment="1">
      <alignment horizontal="center" vertical="center"/>
    </xf>
    <xf numFmtId="0" fontId="6" fillId="2" borderId="41" xfId="0" applyFont="1" applyFill="1" applyBorder="1" applyAlignment="1">
      <alignment horizontal="center" vertical="center"/>
    </xf>
    <xf numFmtId="0" fontId="0" fillId="0" borderId="42" xfId="0" applyBorder="1"/>
    <xf numFmtId="0" fontId="6" fillId="2" borderId="43" xfId="0" applyFont="1" applyFill="1" applyBorder="1" applyAlignment="1">
      <alignment horizontal="center" vertical="center"/>
    </xf>
    <xf numFmtId="0" fontId="8" fillId="0" borderId="30" xfId="0" applyFont="1" applyBorder="1" applyAlignment="1">
      <alignment vertical="top"/>
    </xf>
    <xf numFmtId="164" fontId="8" fillId="0" borderId="30" xfId="0" applyNumberFormat="1" applyFont="1" applyBorder="1" applyAlignment="1">
      <alignment horizontal="center" vertical="top"/>
    </xf>
    <xf numFmtId="0" fontId="8" fillId="0" borderId="38" xfId="0" applyFont="1" applyBorder="1" applyAlignment="1">
      <alignment horizontal="left" vertical="top" wrapText="1"/>
    </xf>
    <xf numFmtId="0" fontId="8" fillId="0" borderId="38" xfId="0" applyFont="1" applyBorder="1" applyAlignment="1">
      <alignment horizontal="center"/>
    </xf>
    <xf numFmtId="0" fontId="8" fillId="0" borderId="38" xfId="0" applyFont="1" applyBorder="1" applyAlignment="1">
      <alignment horizontal="center" vertical="top" wrapText="1"/>
    </xf>
    <xf numFmtId="0" fontId="8" fillId="0" borderId="38" xfId="0" applyFont="1" applyBorder="1" applyAlignment="1">
      <alignment horizontal="center" vertical="top"/>
    </xf>
    <xf numFmtId="0" fontId="9" fillId="0" borderId="38" xfId="0" applyFont="1" applyBorder="1" applyAlignment="1">
      <alignment horizontal="left" vertical="top" wrapText="1"/>
    </xf>
    <xf numFmtId="0" fontId="8" fillId="0" borderId="38" xfId="0" applyFont="1" applyBorder="1"/>
    <xf numFmtId="0" fontId="37" fillId="0" borderId="0" xfId="0" applyFont="1"/>
    <xf numFmtId="0" fontId="38" fillId="0" borderId="0" xfId="0" applyFont="1"/>
    <xf numFmtId="0" fontId="40" fillId="2" borderId="13"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8" fillId="2" borderId="31" xfId="0" applyFont="1" applyFill="1" applyBorder="1" applyAlignment="1">
      <alignment horizontal="center"/>
    </xf>
    <xf numFmtId="0" fontId="40" fillId="2" borderId="33" xfId="0" applyFont="1" applyFill="1" applyBorder="1" applyAlignment="1">
      <alignment horizontal="center" vertical="center"/>
    </xf>
    <xf numFmtId="0" fontId="40" fillId="2" borderId="34" xfId="0" applyFont="1" applyFill="1" applyBorder="1" applyAlignment="1">
      <alignment horizontal="center" vertical="center"/>
    </xf>
    <xf numFmtId="0" fontId="40" fillId="2" borderId="46"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horizontal="center" vertical="center"/>
    </xf>
    <xf numFmtId="0" fontId="40" fillId="2" borderId="48" xfId="0" applyFont="1" applyFill="1" applyBorder="1" applyAlignment="1">
      <alignment horizontal="center" vertical="center" textRotation="90"/>
    </xf>
    <xf numFmtId="0" fontId="40" fillId="2" borderId="1" xfId="0" applyFont="1" applyFill="1" applyBorder="1" applyAlignment="1">
      <alignment horizontal="center" vertical="center"/>
    </xf>
    <xf numFmtId="0" fontId="41" fillId="3" borderId="44" xfId="0" applyFont="1" applyFill="1" applyBorder="1" applyAlignment="1">
      <alignment horizontal="center" vertical="center"/>
    </xf>
    <xf numFmtId="0" fontId="0" fillId="0" borderId="6" xfId="0" applyFont="1" applyBorder="1"/>
    <xf numFmtId="0" fontId="0" fillId="0" borderId="6" xfId="0" applyFont="1" applyBorder="1" applyAlignment="1">
      <alignment horizontal="center"/>
    </xf>
    <xf numFmtId="0" fontId="0" fillId="0" borderId="37" xfId="0" applyFont="1" applyBorder="1" applyAlignment="1">
      <alignment horizontal="center"/>
    </xf>
    <xf numFmtId="0" fontId="41" fillId="3" borderId="42" xfId="0" applyFont="1" applyFill="1" applyBorder="1" applyAlignment="1">
      <alignment horizontal="center" vertical="center"/>
    </xf>
    <xf numFmtId="0" fontId="0" fillId="0" borderId="43" xfId="0" applyFont="1" applyBorder="1" applyAlignment="1">
      <alignment horizontal="center"/>
    </xf>
    <xf numFmtId="0" fontId="0" fillId="0" borderId="30" xfId="0" applyFont="1" applyBorder="1" applyAlignment="1">
      <alignment horizontal="center" wrapText="1"/>
    </xf>
    <xf numFmtId="0" fontId="41" fillId="3" borderId="50" xfId="0" applyFont="1" applyFill="1" applyBorder="1" applyAlignment="1">
      <alignment horizontal="center" vertical="center"/>
    </xf>
    <xf numFmtId="0" fontId="0" fillId="0" borderId="38" xfId="0" applyFont="1" applyBorder="1"/>
    <xf numFmtId="0" fontId="0" fillId="0" borderId="38" xfId="0" applyFont="1" applyBorder="1" applyAlignment="1">
      <alignment horizontal="center" wrapText="1"/>
    </xf>
    <xf numFmtId="0" fontId="0" fillId="0" borderId="38" xfId="0" applyBorder="1" applyAlignment="1">
      <alignment horizontal="center"/>
    </xf>
    <xf numFmtId="0" fontId="0" fillId="0" borderId="39" xfId="0" applyFont="1" applyBorder="1" applyAlignment="1">
      <alignment horizontal="center"/>
    </xf>
    <xf numFmtId="0" fontId="41" fillId="3" borderId="30" xfId="0" applyFont="1" applyFill="1" applyBorder="1" applyAlignment="1">
      <alignment horizontal="center" vertical="center"/>
    </xf>
    <xf numFmtId="0" fontId="42" fillId="0" borderId="30" xfId="0" applyFont="1" applyBorder="1" applyAlignment="1">
      <alignment horizontal="left" vertical="top" wrapText="1"/>
    </xf>
    <xf numFmtId="0" fontId="41" fillId="3" borderId="40" xfId="0" applyFont="1" applyFill="1" applyBorder="1" applyAlignment="1">
      <alignment horizontal="center" vertical="center"/>
    </xf>
    <xf numFmtId="0" fontId="0" fillId="0" borderId="32" xfId="0" applyBorder="1"/>
    <xf numFmtId="0" fontId="0" fillId="0" borderId="41" xfId="0" applyBorder="1" applyAlignment="1">
      <alignment horizontal="center"/>
    </xf>
    <xf numFmtId="0" fontId="8" fillId="0" borderId="6" xfId="0" applyFont="1" applyBorder="1" applyAlignment="1">
      <alignment horizontal="left" vertical="top" wrapText="1"/>
    </xf>
    <xf numFmtId="0" fontId="8" fillId="0" borderId="6" xfId="0" applyFont="1" applyBorder="1" applyAlignment="1">
      <alignment horizontal="center"/>
    </xf>
    <xf numFmtId="0" fontId="8" fillId="0" borderId="6" xfId="0" applyFont="1" applyBorder="1" applyAlignment="1">
      <alignment horizontal="center" vertical="top" wrapText="1"/>
    </xf>
    <xf numFmtId="0" fontId="8" fillId="0" borderId="6" xfId="0" applyFont="1" applyBorder="1" applyAlignment="1">
      <alignment horizontal="center" vertical="top"/>
    </xf>
    <xf numFmtId="0" fontId="9" fillId="0" borderId="6" xfId="0" applyFont="1" applyBorder="1" applyAlignment="1">
      <alignment horizontal="lef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6" fillId="0" borderId="27"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xf>
    <xf numFmtId="0" fontId="6" fillId="2" borderId="3"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center" wrapText="1"/>
    </xf>
    <xf numFmtId="0" fontId="6" fillId="2" borderId="7" xfId="0" applyFont="1" applyFill="1" applyBorder="1" applyAlignment="1">
      <alignment horizontal="center" vertical="center" wrapText="1"/>
    </xf>
    <xf numFmtId="0" fontId="0" fillId="7" borderId="30" xfId="0" applyFont="1" applyFill="1" applyBorder="1" applyAlignment="1">
      <alignment horizontal="center" vertical="center"/>
    </xf>
    <xf numFmtId="0" fontId="0" fillId="7" borderId="31" xfId="0" applyFont="1" applyFill="1" applyBorder="1" applyAlignment="1">
      <alignment horizontal="center" wrapText="1"/>
    </xf>
    <xf numFmtId="0" fontId="0" fillId="7" borderId="30" xfId="0" applyFont="1" applyFill="1" applyBorder="1" applyAlignment="1">
      <alignment horizontal="center" wrapText="1"/>
    </xf>
    <xf numFmtId="0" fontId="23" fillId="2" borderId="30" xfId="0" applyFont="1" applyFill="1" applyBorder="1" applyAlignment="1">
      <alignment horizontal="left" vertical="center"/>
    </xf>
    <xf numFmtId="0" fontId="23" fillId="2" borderId="32" xfId="0" applyFont="1" applyFill="1" applyBorder="1" applyAlignment="1">
      <alignment horizontal="center" vertical="center"/>
    </xf>
    <xf numFmtId="0" fontId="23" fillId="2" borderId="32"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3" fillId="2" borderId="32" xfId="0" applyFont="1" applyFill="1" applyBorder="1" applyAlignment="1">
      <alignment horizontal="center"/>
    </xf>
    <xf numFmtId="0" fontId="25" fillId="2" borderId="27" xfId="0" applyFont="1" applyFill="1" applyBorder="1" applyAlignment="1">
      <alignment horizontal="center" wrapText="1"/>
    </xf>
    <xf numFmtId="0" fontId="25" fillId="2" borderId="29" xfId="0" applyFont="1" applyFill="1" applyBorder="1" applyAlignment="1">
      <alignment horizontal="center" wrapText="1"/>
    </xf>
    <xf numFmtId="0" fontId="25" fillId="2" borderId="30" xfId="0" applyFont="1" applyFill="1" applyBorder="1" applyAlignment="1">
      <alignment horizont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3" borderId="30" xfId="0" applyFill="1" applyBorder="1" applyAlignment="1">
      <alignment horizontal="center" vertical="center"/>
    </xf>
    <xf numFmtId="164" fontId="0" fillId="0" borderId="30" xfId="0" applyNumberFormat="1" applyBorder="1" applyAlignment="1">
      <alignment horizontal="center" vertical="center"/>
    </xf>
    <xf numFmtId="1" fontId="0" fillId="0" borderId="30" xfId="0" applyNumberFormat="1" applyBorder="1" applyAlignment="1">
      <alignment horizontal="center" vertical="center"/>
    </xf>
    <xf numFmtId="0" fontId="0" fillId="0" borderId="30" xfId="0" applyBorder="1" applyAlignment="1">
      <alignment horizontal="center" vertical="center"/>
    </xf>
    <xf numFmtId="164" fontId="28" fillId="0" borderId="30" xfId="0" applyNumberFormat="1" applyFont="1" applyBorder="1" applyAlignment="1">
      <alignment horizontal="center" vertical="center"/>
    </xf>
    <xf numFmtId="0" fontId="20" fillId="0" borderId="30" xfId="0" applyFont="1" applyBorder="1" applyAlignment="1">
      <alignment horizontal="center"/>
    </xf>
    <xf numFmtId="164" fontId="0" fillId="0" borderId="11" xfId="0" applyNumberFormat="1" applyBorder="1" applyAlignment="1">
      <alignment horizontal="center" vertical="center"/>
    </xf>
    <xf numFmtId="1" fontId="0" fillId="0" borderId="11" xfId="0" applyNumberFormat="1" applyBorder="1" applyAlignment="1">
      <alignment horizontal="center" vertical="center"/>
    </xf>
    <xf numFmtId="0" fontId="20" fillId="9" borderId="30" xfId="0" applyFont="1" applyFill="1" applyBorder="1" applyAlignment="1">
      <alignment horizontal="right" vertical="center"/>
    </xf>
    <xf numFmtId="0" fontId="23" fillId="2" borderId="31"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0" fillId="0" borderId="28" xfId="0" applyFont="1" applyBorder="1" applyAlignment="1">
      <alignment horizontal="left" vertical="center"/>
    </xf>
    <xf numFmtId="0" fontId="0" fillId="0" borderId="32" xfId="0" applyBorder="1" applyAlignment="1">
      <alignment horizontal="center" vertical="center"/>
    </xf>
    <xf numFmtId="164" fontId="0" fillId="0" borderId="32" xfId="0" applyNumberFormat="1" applyBorder="1" applyAlignment="1">
      <alignment horizontal="center" vertical="center"/>
    </xf>
    <xf numFmtId="1" fontId="0" fillId="0" borderId="32" xfId="0" applyNumberFormat="1" applyBorder="1" applyAlignment="1">
      <alignment horizontal="center" vertical="center"/>
    </xf>
    <xf numFmtId="0" fontId="0" fillId="0" borderId="27" xfId="0" applyBorder="1" applyAlignment="1">
      <alignment horizontal="center" vertical="center"/>
    </xf>
    <xf numFmtId="0" fontId="0" fillId="2" borderId="30" xfId="0" applyFont="1" applyFill="1" applyBorder="1" applyAlignment="1">
      <alignment horizontal="center" wrapText="1"/>
    </xf>
    <xf numFmtId="164" fontId="0" fillId="0" borderId="9" xfId="0" applyNumberFormat="1" applyBorder="1" applyAlignment="1">
      <alignment horizontal="center" vertical="center"/>
    </xf>
    <xf numFmtId="1"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0" fillId="9" borderId="30" xfId="0" applyFont="1" applyFill="1" applyBorder="1" applyAlignment="1">
      <alignment horizontal="center"/>
    </xf>
    <xf numFmtId="0" fontId="23" fillId="2" borderId="30" xfId="0" applyFont="1" applyFill="1" applyBorder="1" applyAlignment="1">
      <alignment horizontal="center" vertical="center"/>
    </xf>
    <xf numFmtId="0" fontId="24" fillId="2" borderId="31"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0" xfId="0" applyFont="1" applyFill="1" applyBorder="1" applyAlignment="1">
      <alignment horizont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horizontal="center" vertical="center"/>
    </xf>
    <xf numFmtId="164" fontId="28" fillId="0" borderId="32" xfId="0" applyNumberFormat="1" applyFont="1" applyBorder="1" applyAlignment="1">
      <alignment horizontal="center" vertical="center"/>
    </xf>
    <xf numFmtId="0" fontId="0" fillId="0" borderId="30" xfId="0" applyFont="1" applyBorder="1" applyAlignment="1">
      <alignment vertical="center"/>
    </xf>
    <xf numFmtId="0" fontId="0" fillId="0" borderId="11" xfId="0" applyFont="1" applyBorder="1" applyAlignment="1">
      <alignment vertical="center"/>
    </xf>
    <xf numFmtId="0" fontId="32" fillId="0" borderId="30" xfId="0" applyFont="1" applyBorder="1" applyAlignment="1">
      <alignment horizontal="center" vertical="center"/>
    </xf>
    <xf numFmtId="0" fontId="0" fillId="0" borderId="34" xfId="0" applyBorder="1" applyAlignment="1">
      <alignment horizontal="center" vertical="center"/>
    </xf>
    <xf numFmtId="0" fontId="0" fillId="0" borderId="30" xfId="0" applyFont="1" applyBorder="1" applyAlignment="1">
      <alignment horizontal="left" vertical="center" wrapText="1"/>
    </xf>
    <xf numFmtId="0" fontId="0" fillId="0" borderId="31" xfId="0" applyBorder="1" applyAlignment="1">
      <alignment horizontal="center" vertical="center"/>
    </xf>
    <xf numFmtId="0" fontId="30" fillId="0" borderId="31" xfId="0" applyFont="1" applyBorder="1" applyAlignment="1">
      <alignment horizontal="center" vertical="center"/>
    </xf>
    <xf numFmtId="0" fontId="30" fillId="0" borderId="30" xfId="0" applyFont="1" applyBorder="1" applyAlignment="1">
      <alignment vertical="center"/>
    </xf>
    <xf numFmtId="0" fontId="30" fillId="0" borderId="30" xfId="0" applyFont="1" applyBorder="1" applyAlignment="1">
      <alignment horizontal="center" vertical="center"/>
    </xf>
    <xf numFmtId="0" fontId="0" fillId="0" borderId="30" xfId="0" applyFont="1" applyBorder="1" applyAlignment="1">
      <alignment horizontal="left" vertical="center"/>
    </xf>
    <xf numFmtId="0" fontId="0" fillId="0" borderId="32" xfId="0" applyFont="1" applyBorder="1" applyAlignment="1">
      <alignment vertical="center"/>
    </xf>
    <xf numFmtId="0" fontId="34" fillId="0" borderId="0" xfId="3" applyFont="1" applyBorder="1" applyAlignment="1">
      <alignment horizontal="center" wrapText="1"/>
    </xf>
    <xf numFmtId="0" fontId="6" fillId="2" borderId="30" xfId="0" applyFont="1" applyFill="1" applyBorder="1" applyAlignment="1">
      <alignment horizontal="left" vertical="center" wrapText="1"/>
    </xf>
    <xf numFmtId="0" fontId="6" fillId="2" borderId="3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2" borderId="30" xfId="0" applyFont="1" applyFill="1" applyBorder="1" applyAlignment="1">
      <alignment horizontal="center" wrapText="1"/>
    </xf>
    <xf numFmtId="0" fontId="6" fillId="2" borderId="36" xfId="0" applyFont="1" applyFill="1" applyBorder="1" applyAlignment="1">
      <alignment horizontal="left" vertical="center" wrapText="1"/>
    </xf>
    <xf numFmtId="0" fontId="7" fillId="2" borderId="36" xfId="0" applyFont="1" applyFill="1" applyBorder="1" applyAlignment="1">
      <alignment horizontal="center" vertical="center" wrapText="1"/>
    </xf>
    <xf numFmtId="0" fontId="6" fillId="2" borderId="6" xfId="0" applyFont="1" applyFill="1" applyBorder="1" applyAlignment="1">
      <alignment horizontal="center" wrapText="1"/>
    </xf>
    <xf numFmtId="0" fontId="6" fillId="2" borderId="3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39" fillId="2" borderId="44" xfId="0" applyFont="1" applyFill="1" applyBorder="1" applyAlignment="1">
      <alignment horizontal="center"/>
    </xf>
    <xf numFmtId="0" fontId="39" fillId="2" borderId="6" xfId="0" applyFont="1" applyFill="1" applyBorder="1" applyAlignment="1">
      <alignment horizontal="center" wrapText="1"/>
    </xf>
    <xf numFmtId="0" fontId="39" fillId="2" borderId="6"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45"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8" xfId="0" applyFont="1" applyFill="1" applyBorder="1" applyAlignment="1">
      <alignment horizontal="center" vertical="center" textRotation="90" wrapText="1"/>
    </xf>
  </cellXfs>
  <cellStyles count="4">
    <cellStyle name="Normal" xfId="0" builtinId="0"/>
    <cellStyle name="Normal 2" xfId="1"/>
    <cellStyle name="Normal 3" xfId="2"/>
    <cellStyle name="Normal 4"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04"/>
  <sheetViews>
    <sheetView zoomScale="146" zoomScaleNormal="146" workbookViewId="0">
      <selection activeCell="B143" sqref="B143"/>
    </sheetView>
  </sheetViews>
  <sheetFormatPr defaultColWidth="8.5703125" defaultRowHeight="15" x14ac:dyDescent="0.25"/>
  <cols>
    <col min="1" max="1" width="4.5703125" customWidth="1"/>
    <col min="2" max="2" width="24.7109375" customWidth="1"/>
    <col min="3" max="3" width="9.7109375" customWidth="1"/>
    <col min="4" max="4" width="7.140625" customWidth="1"/>
    <col min="5" max="5" width="6.5703125" customWidth="1"/>
    <col min="6" max="6" width="8.140625" customWidth="1"/>
    <col min="7" max="9" width="3" customWidth="1"/>
    <col min="10" max="10" width="25" customWidth="1"/>
    <col min="11" max="11" width="11.28515625" style="1" customWidth="1"/>
    <col min="12" max="12" width="7.140625" customWidth="1"/>
    <col min="13" max="13" width="10.85546875" customWidth="1"/>
    <col min="15" max="15" width="2.7109375" customWidth="1"/>
    <col min="16" max="16" width="2.140625" customWidth="1"/>
    <col min="17" max="17" width="2.42578125" customWidth="1"/>
    <col min="18" max="19" width="3.140625" customWidth="1"/>
    <col min="20" max="20" width="21.140625" hidden="1" customWidth="1"/>
    <col min="21" max="21" width="23.85546875" hidden="1" customWidth="1"/>
    <col min="26" max="26" width="18.7109375" customWidth="1"/>
  </cols>
  <sheetData>
    <row r="1" spans="1:21" s="2" customFormat="1" ht="20.25" x14ac:dyDescent="0.3">
      <c r="A1" s="302" t="s">
        <v>0</v>
      </c>
      <c r="B1" s="302"/>
      <c r="C1" s="302"/>
      <c r="D1" s="302"/>
      <c r="E1" s="302"/>
      <c r="F1" s="302"/>
      <c r="G1" s="302"/>
      <c r="H1" s="302"/>
      <c r="I1" s="302"/>
      <c r="J1" s="302"/>
      <c r="K1" s="302"/>
      <c r="L1" s="302"/>
      <c r="M1" s="302"/>
      <c r="N1" s="302"/>
      <c r="O1" s="302"/>
      <c r="P1" s="302"/>
      <c r="Q1" s="302"/>
      <c r="R1" s="302"/>
      <c r="S1" s="302"/>
    </row>
    <row r="2" spans="1:21" s="2" customFormat="1" ht="20.25" x14ac:dyDescent="0.3">
      <c r="A2" s="303" t="s">
        <v>1</v>
      </c>
      <c r="B2" s="303"/>
      <c r="C2" s="303"/>
      <c r="D2" s="303"/>
      <c r="E2" s="303"/>
      <c r="F2" s="303"/>
      <c r="G2" s="303"/>
      <c r="H2" s="303"/>
      <c r="I2" s="303"/>
      <c r="J2" s="303"/>
      <c r="K2" s="303"/>
      <c r="L2" s="303"/>
      <c r="M2" s="303"/>
      <c r="N2" s="303"/>
      <c r="O2" s="303"/>
      <c r="P2" s="303"/>
      <c r="Q2" s="303"/>
      <c r="R2" s="303"/>
      <c r="S2" s="303"/>
    </row>
    <row r="3" spans="1:21" ht="26.25" customHeight="1" x14ac:dyDescent="0.25">
      <c r="A3" s="3" t="s">
        <v>2</v>
      </c>
      <c r="B3" s="304" t="s">
        <v>3</v>
      </c>
      <c r="C3" s="305" t="s">
        <v>4</v>
      </c>
      <c r="D3" s="4" t="s">
        <v>5</v>
      </c>
      <c r="E3" s="5" t="s">
        <v>6</v>
      </c>
      <c r="F3" s="5" t="s">
        <v>7</v>
      </c>
      <c r="G3" s="306" t="s">
        <v>8</v>
      </c>
      <c r="H3" s="306"/>
      <c r="I3" s="306"/>
      <c r="J3" s="304" t="s">
        <v>9</v>
      </c>
      <c r="K3" s="7" t="s">
        <v>10</v>
      </c>
      <c r="L3" s="307" t="s">
        <v>11</v>
      </c>
      <c r="M3" s="8" t="s">
        <v>12</v>
      </c>
      <c r="N3" s="300" t="s">
        <v>13</v>
      </c>
      <c r="O3" s="308" t="s">
        <v>14</v>
      </c>
      <c r="P3" s="308"/>
      <c r="Q3" s="308"/>
      <c r="R3" s="309" t="s">
        <v>15</v>
      </c>
      <c r="S3" s="309"/>
      <c r="T3" s="299" t="s">
        <v>16</v>
      </c>
      <c r="U3" s="300" t="s">
        <v>17</v>
      </c>
    </row>
    <row r="4" spans="1:21" ht="25.5" x14ac:dyDescent="0.25">
      <c r="A4" s="9" t="s">
        <v>18</v>
      </c>
      <c r="B4" s="304"/>
      <c r="C4" s="305"/>
      <c r="D4" s="10"/>
      <c r="E4" s="11" t="s">
        <v>19</v>
      </c>
      <c r="F4" s="11" t="s">
        <v>20</v>
      </c>
      <c r="G4" s="11" t="s">
        <v>21</v>
      </c>
      <c r="H4" s="11" t="s">
        <v>22</v>
      </c>
      <c r="I4" s="11" t="s">
        <v>23</v>
      </c>
      <c r="J4" s="304"/>
      <c r="K4" s="12"/>
      <c r="L4" s="307"/>
      <c r="M4" s="13" t="s">
        <v>24</v>
      </c>
      <c r="N4" s="300"/>
      <c r="O4" s="14" t="s">
        <v>21</v>
      </c>
      <c r="P4" s="14" t="s">
        <v>22</v>
      </c>
      <c r="Q4" s="15" t="s">
        <v>23</v>
      </c>
      <c r="R4" s="16" t="s">
        <v>21</v>
      </c>
      <c r="S4" s="17" t="s">
        <v>22</v>
      </c>
      <c r="T4" s="299"/>
      <c r="U4" s="300"/>
    </row>
    <row r="5" spans="1:21" ht="15" customHeight="1" x14ac:dyDescent="0.25">
      <c r="A5" s="18">
        <v>1</v>
      </c>
      <c r="B5" s="19" t="s">
        <v>25</v>
      </c>
      <c r="C5" s="20" t="s">
        <v>26</v>
      </c>
      <c r="D5" s="21" t="s">
        <v>27</v>
      </c>
      <c r="E5" s="21" t="s">
        <v>28</v>
      </c>
      <c r="F5" s="21" t="s">
        <v>21</v>
      </c>
      <c r="G5" s="21">
        <v>4</v>
      </c>
      <c r="H5" s="21"/>
      <c r="I5" s="21"/>
      <c r="J5" s="22" t="s">
        <v>29</v>
      </c>
      <c r="K5" s="23" t="s">
        <v>30</v>
      </c>
      <c r="L5" s="21" t="s">
        <v>21</v>
      </c>
      <c r="M5" s="23" t="s">
        <v>31</v>
      </c>
      <c r="N5" s="24"/>
      <c r="O5" s="24">
        <v>1</v>
      </c>
      <c r="P5" s="24"/>
      <c r="Q5" s="24"/>
      <c r="R5" s="25">
        <f t="shared" ref="R5:R36" si="0">G5*O5</f>
        <v>4</v>
      </c>
      <c r="S5" s="26">
        <f t="shared" ref="S5:S36" si="1">H5*P5</f>
        <v>0</v>
      </c>
      <c r="T5" t="str">
        <f t="shared" ref="T5:T36" si="2">IF(R5&gt;0,J5,"")</f>
        <v>Зоран Мастило</v>
      </c>
      <c r="U5" t="str">
        <f t="shared" ref="U5:U36" si="3">IF(S5&gt;0,J5,"")</f>
        <v/>
      </c>
    </row>
    <row r="6" spans="1:21" ht="15" customHeight="1" x14ac:dyDescent="0.25">
      <c r="A6" s="27"/>
      <c r="B6" s="28" t="s">
        <v>25</v>
      </c>
      <c r="C6" s="29" t="s">
        <v>26</v>
      </c>
      <c r="D6" s="30" t="s">
        <v>27</v>
      </c>
      <c r="E6" s="30" t="s">
        <v>28</v>
      </c>
      <c r="F6" s="30" t="s">
        <v>22</v>
      </c>
      <c r="G6" s="30"/>
      <c r="H6" s="30">
        <v>3</v>
      </c>
      <c r="I6" s="30"/>
      <c r="J6" s="31" t="s">
        <v>32</v>
      </c>
      <c r="K6" s="32" t="s">
        <v>33</v>
      </c>
      <c r="L6" s="30" t="s">
        <v>21</v>
      </c>
      <c r="M6" s="32" t="s">
        <v>31</v>
      </c>
      <c r="N6" s="33"/>
      <c r="O6" s="33"/>
      <c r="P6" s="33">
        <v>2</v>
      </c>
      <c r="Q6" s="33"/>
      <c r="R6" s="34">
        <f t="shared" si="0"/>
        <v>0</v>
      </c>
      <c r="S6" s="35">
        <f t="shared" si="1"/>
        <v>6</v>
      </c>
      <c r="T6" t="str">
        <f t="shared" si="2"/>
        <v/>
      </c>
      <c r="U6" t="str">
        <f t="shared" si="3"/>
        <v>Биљана Станивук</v>
      </c>
    </row>
    <row r="7" spans="1:21" ht="15" customHeight="1" x14ac:dyDescent="0.25">
      <c r="A7" s="18">
        <v>2</v>
      </c>
      <c r="B7" s="19" t="s">
        <v>34</v>
      </c>
      <c r="C7" s="20" t="s">
        <v>26</v>
      </c>
      <c r="D7" s="21" t="s">
        <v>27</v>
      </c>
      <c r="E7" s="21" t="s">
        <v>28</v>
      </c>
      <c r="F7" s="21" t="s">
        <v>21</v>
      </c>
      <c r="G7" s="21">
        <v>3</v>
      </c>
      <c r="H7" s="21"/>
      <c r="I7" s="21"/>
      <c r="J7" s="22" t="s">
        <v>35</v>
      </c>
      <c r="K7" s="23" t="s">
        <v>36</v>
      </c>
      <c r="L7" s="21" t="s">
        <v>21</v>
      </c>
      <c r="M7" s="23" t="s">
        <v>31</v>
      </c>
      <c r="N7" s="24"/>
      <c r="O7" s="24">
        <v>1</v>
      </c>
      <c r="P7" s="24"/>
      <c r="Q7" s="24"/>
      <c r="R7" s="25">
        <f t="shared" si="0"/>
        <v>3</v>
      </c>
      <c r="S7" s="26">
        <f t="shared" si="1"/>
        <v>0</v>
      </c>
      <c r="T7" t="str">
        <f t="shared" si="2"/>
        <v>Сузана Maрковић</v>
      </c>
      <c r="U7" t="str">
        <f t="shared" si="3"/>
        <v/>
      </c>
    </row>
    <row r="8" spans="1:21" ht="15" customHeight="1" x14ac:dyDescent="0.25">
      <c r="A8" s="27"/>
      <c r="B8" s="28" t="s">
        <v>34</v>
      </c>
      <c r="C8" s="29" t="s">
        <v>26</v>
      </c>
      <c r="D8" s="30" t="s">
        <v>27</v>
      </c>
      <c r="E8" s="30" t="s">
        <v>28</v>
      </c>
      <c r="F8" s="30" t="s">
        <v>22</v>
      </c>
      <c r="G8" s="30"/>
      <c r="H8" s="30">
        <v>2</v>
      </c>
      <c r="I8" s="30"/>
      <c r="J8" s="31" t="s">
        <v>35</v>
      </c>
      <c r="K8" s="32" t="s">
        <v>36</v>
      </c>
      <c r="L8" s="30" t="s">
        <v>21</v>
      </c>
      <c r="M8" s="32" t="s">
        <v>31</v>
      </c>
      <c r="N8" s="33"/>
      <c r="O8" s="33"/>
      <c r="P8" s="33">
        <v>2</v>
      </c>
      <c r="Q8" s="33"/>
      <c r="R8" s="34">
        <f t="shared" si="0"/>
        <v>0</v>
      </c>
      <c r="S8" s="35">
        <f t="shared" si="1"/>
        <v>4</v>
      </c>
      <c r="T8" t="str">
        <f t="shared" si="2"/>
        <v/>
      </c>
      <c r="U8" t="str">
        <f t="shared" si="3"/>
        <v>Сузана Maрковић</v>
      </c>
    </row>
    <row r="9" spans="1:21" ht="15" customHeight="1" x14ac:dyDescent="0.25">
      <c r="A9" s="18">
        <v>3</v>
      </c>
      <c r="B9" s="19" t="s">
        <v>37</v>
      </c>
      <c r="C9" s="20" t="s">
        <v>26</v>
      </c>
      <c r="D9" s="21" t="s">
        <v>27</v>
      </c>
      <c r="E9" s="21" t="s">
        <v>28</v>
      </c>
      <c r="F9" s="21" t="s">
        <v>21</v>
      </c>
      <c r="G9" s="21">
        <v>4</v>
      </c>
      <c r="H9" s="21"/>
      <c r="I9" s="21"/>
      <c r="J9" s="22" t="s">
        <v>38</v>
      </c>
      <c r="K9" s="23" t="s">
        <v>30</v>
      </c>
      <c r="L9" s="21" t="s">
        <v>21</v>
      </c>
      <c r="M9" s="23" t="s">
        <v>31</v>
      </c>
      <c r="N9" s="24"/>
      <c r="O9" s="24">
        <v>1</v>
      </c>
      <c r="P9" s="24"/>
      <c r="Q9" s="24"/>
      <c r="R9" s="25">
        <f t="shared" si="0"/>
        <v>4</v>
      </c>
      <c r="S9" s="26">
        <f t="shared" si="1"/>
        <v>0</v>
      </c>
      <c r="T9" t="str">
        <f t="shared" si="2"/>
        <v>Срђан Дамјановић</v>
      </c>
      <c r="U9" t="str">
        <f t="shared" si="3"/>
        <v/>
      </c>
    </row>
    <row r="10" spans="1:21" ht="15" customHeight="1" x14ac:dyDescent="0.25">
      <c r="A10" s="27"/>
      <c r="B10" s="28" t="s">
        <v>37</v>
      </c>
      <c r="C10" s="29" t="s">
        <v>26</v>
      </c>
      <c r="D10" s="30" t="s">
        <v>27</v>
      </c>
      <c r="E10" s="30" t="s">
        <v>28</v>
      </c>
      <c r="F10" s="30" t="s">
        <v>22</v>
      </c>
      <c r="G10" s="30"/>
      <c r="H10" s="36">
        <v>2</v>
      </c>
      <c r="I10" s="30"/>
      <c r="J10" s="31" t="s">
        <v>39</v>
      </c>
      <c r="K10" s="32" t="s">
        <v>40</v>
      </c>
      <c r="L10" s="30" t="s">
        <v>21</v>
      </c>
      <c r="M10" s="32" t="s">
        <v>31</v>
      </c>
      <c r="N10" s="33"/>
      <c r="O10" s="33"/>
      <c r="P10" s="33">
        <v>2</v>
      </c>
      <c r="Q10" s="33"/>
      <c r="R10" s="34">
        <f t="shared" si="0"/>
        <v>0</v>
      </c>
      <c r="S10" s="35">
        <f t="shared" si="1"/>
        <v>4</v>
      </c>
      <c r="T10" t="str">
        <f t="shared" si="2"/>
        <v/>
      </c>
      <c r="U10" t="str">
        <f t="shared" si="3"/>
        <v>Срећко Илић</v>
      </c>
    </row>
    <row r="11" spans="1:21" ht="15" customHeight="1" x14ac:dyDescent="0.25">
      <c r="A11" s="18">
        <v>4</v>
      </c>
      <c r="B11" s="23" t="s">
        <v>41</v>
      </c>
      <c r="C11" s="20" t="s">
        <v>26</v>
      </c>
      <c r="D11" s="21" t="s">
        <v>27</v>
      </c>
      <c r="E11" s="21" t="s">
        <v>28</v>
      </c>
      <c r="F11" s="21" t="s">
        <v>21</v>
      </c>
      <c r="G11" s="21">
        <v>4</v>
      </c>
      <c r="H11" s="21"/>
      <c r="I11" s="21"/>
      <c r="J11" s="22" t="s">
        <v>42</v>
      </c>
      <c r="K11" s="23" t="s">
        <v>36</v>
      </c>
      <c r="L11" s="21" t="s">
        <v>43</v>
      </c>
      <c r="M11" s="23" t="s">
        <v>44</v>
      </c>
      <c r="N11" s="24"/>
      <c r="O11" s="24">
        <v>1</v>
      </c>
      <c r="P11" s="24"/>
      <c r="Q11" s="24"/>
      <c r="R11" s="25">
        <f t="shared" si="0"/>
        <v>4</v>
      </c>
      <c r="S11" s="26">
        <f t="shared" si="1"/>
        <v>0</v>
      </c>
      <c r="T11" t="str">
        <f t="shared" si="2"/>
        <v>Марко Ћитић</v>
      </c>
      <c r="U11" t="str">
        <f t="shared" si="3"/>
        <v/>
      </c>
    </row>
    <row r="12" spans="1:21" ht="15" customHeight="1" x14ac:dyDescent="0.25">
      <c r="A12" s="27"/>
      <c r="B12" s="32" t="s">
        <v>41</v>
      </c>
      <c r="C12" s="29" t="s">
        <v>26</v>
      </c>
      <c r="D12" s="30" t="s">
        <v>27</v>
      </c>
      <c r="E12" s="30" t="s">
        <v>28</v>
      </c>
      <c r="F12" s="30" t="s">
        <v>22</v>
      </c>
      <c r="G12" s="30"/>
      <c r="H12" s="30">
        <v>3</v>
      </c>
      <c r="I12" s="30"/>
      <c r="J12" s="31" t="s">
        <v>45</v>
      </c>
      <c r="K12" s="32" t="s">
        <v>33</v>
      </c>
      <c r="L12" s="30" t="s">
        <v>21</v>
      </c>
      <c r="M12" s="32" t="s">
        <v>31</v>
      </c>
      <c r="N12" s="33"/>
      <c r="O12" s="33"/>
      <c r="P12" s="33">
        <v>2</v>
      </c>
      <c r="Q12" s="33"/>
      <c r="R12" s="34">
        <f t="shared" si="0"/>
        <v>0</v>
      </c>
      <c r="S12" s="35">
        <f t="shared" si="1"/>
        <v>6</v>
      </c>
      <c r="T12" t="str">
        <f t="shared" si="2"/>
        <v/>
      </c>
      <c r="U12" t="str">
        <f t="shared" si="3"/>
        <v>Милијана Миловановић</v>
      </c>
    </row>
    <row r="13" spans="1:21" ht="15" customHeight="1" x14ac:dyDescent="0.25">
      <c r="A13" s="18">
        <v>9</v>
      </c>
      <c r="B13" s="23" t="s">
        <v>46</v>
      </c>
      <c r="C13" s="20" t="s">
        <v>26</v>
      </c>
      <c r="D13" s="21" t="s">
        <v>47</v>
      </c>
      <c r="E13" s="21" t="s">
        <v>28</v>
      </c>
      <c r="F13" s="21" t="s">
        <v>21</v>
      </c>
      <c r="G13" s="21">
        <v>4</v>
      </c>
      <c r="H13" s="37"/>
      <c r="I13" s="21"/>
      <c r="J13" s="22" t="s">
        <v>48</v>
      </c>
      <c r="K13" s="23" t="s">
        <v>49</v>
      </c>
      <c r="L13" s="21" t="s">
        <v>21</v>
      </c>
      <c r="M13" s="23" t="s">
        <v>31</v>
      </c>
      <c r="N13" s="24"/>
      <c r="O13" s="24">
        <v>1</v>
      </c>
      <c r="P13" s="24"/>
      <c r="Q13" s="24"/>
      <c r="R13" s="25">
        <f t="shared" si="0"/>
        <v>4</v>
      </c>
      <c r="S13" s="26">
        <f t="shared" si="1"/>
        <v>0</v>
      </c>
      <c r="T13" t="str">
        <f t="shared" si="2"/>
        <v>Јелена Дамјановић</v>
      </c>
      <c r="U13" t="str">
        <f t="shared" si="3"/>
        <v/>
      </c>
    </row>
    <row r="14" spans="1:21" ht="15" customHeight="1" x14ac:dyDescent="0.25">
      <c r="A14" s="27"/>
      <c r="B14" s="32" t="s">
        <v>46</v>
      </c>
      <c r="C14" s="29" t="s">
        <v>26</v>
      </c>
      <c r="D14" s="30" t="s">
        <v>47</v>
      </c>
      <c r="E14" s="30" t="s">
        <v>28</v>
      </c>
      <c r="F14" s="30" t="s">
        <v>22</v>
      </c>
      <c r="G14" s="30"/>
      <c r="H14" s="30">
        <v>2</v>
      </c>
      <c r="I14" s="30"/>
      <c r="J14" s="31" t="s">
        <v>48</v>
      </c>
      <c r="K14" s="32" t="s">
        <v>49</v>
      </c>
      <c r="L14" s="30" t="s">
        <v>21</v>
      </c>
      <c r="M14" s="32" t="s">
        <v>31</v>
      </c>
      <c r="N14" s="33"/>
      <c r="O14" s="33"/>
      <c r="P14" s="33">
        <v>2</v>
      </c>
      <c r="Q14" s="33"/>
      <c r="R14" s="34">
        <f t="shared" si="0"/>
        <v>0</v>
      </c>
      <c r="S14" s="35">
        <f t="shared" si="1"/>
        <v>4</v>
      </c>
      <c r="T14" t="str">
        <f t="shared" si="2"/>
        <v/>
      </c>
      <c r="U14" t="str">
        <f t="shared" si="3"/>
        <v>Јелена Дамјановић</v>
      </c>
    </row>
    <row r="15" spans="1:21" ht="15" customHeight="1" x14ac:dyDescent="0.25">
      <c r="A15" s="18">
        <v>6</v>
      </c>
      <c r="B15" s="23" t="s">
        <v>50</v>
      </c>
      <c r="C15" s="20" t="s">
        <v>26</v>
      </c>
      <c r="D15" s="21" t="s">
        <v>47</v>
      </c>
      <c r="E15" s="21" t="s">
        <v>28</v>
      </c>
      <c r="F15" s="21" t="s">
        <v>21</v>
      </c>
      <c r="G15" s="21">
        <v>4</v>
      </c>
      <c r="H15" s="37"/>
      <c r="I15" s="21"/>
      <c r="J15" s="22" t="s">
        <v>51</v>
      </c>
      <c r="K15" s="23" t="s">
        <v>36</v>
      </c>
      <c r="L15" s="21" t="s">
        <v>21</v>
      </c>
      <c r="M15" s="23" t="s">
        <v>31</v>
      </c>
      <c r="N15" s="24"/>
      <c r="O15" s="24">
        <v>1</v>
      </c>
      <c r="P15" s="24"/>
      <c r="Q15" s="24"/>
      <c r="R15" s="25">
        <f t="shared" si="0"/>
        <v>4</v>
      </c>
      <c r="S15" s="26">
        <f t="shared" si="1"/>
        <v>0</v>
      </c>
      <c r="T15" t="str">
        <f t="shared" si="2"/>
        <v>Биљана Koвачевић</v>
      </c>
      <c r="U15" t="str">
        <f t="shared" si="3"/>
        <v/>
      </c>
    </row>
    <row r="16" spans="1:21" ht="15" customHeight="1" x14ac:dyDescent="0.25">
      <c r="A16" s="27"/>
      <c r="B16" s="32" t="s">
        <v>50</v>
      </c>
      <c r="C16" s="29" t="s">
        <v>26</v>
      </c>
      <c r="D16" s="30" t="s">
        <v>47</v>
      </c>
      <c r="E16" s="30" t="s">
        <v>28</v>
      </c>
      <c r="F16" s="30" t="s">
        <v>22</v>
      </c>
      <c r="G16" s="30"/>
      <c r="H16" s="30">
        <v>2</v>
      </c>
      <c r="I16" s="30"/>
      <c r="J16" s="31" t="s">
        <v>52</v>
      </c>
      <c r="K16" s="32" t="s">
        <v>53</v>
      </c>
      <c r="L16" s="30" t="s">
        <v>21</v>
      </c>
      <c r="M16" s="32" t="s">
        <v>31</v>
      </c>
      <c r="N16" s="33"/>
      <c r="O16" s="33"/>
      <c r="P16" s="33">
        <v>2</v>
      </c>
      <c r="Q16" s="33"/>
      <c r="R16" s="34">
        <f t="shared" si="0"/>
        <v>0</v>
      </c>
      <c r="S16" s="35">
        <f t="shared" si="1"/>
        <v>4</v>
      </c>
      <c r="T16" t="str">
        <f t="shared" si="2"/>
        <v/>
      </c>
      <c r="U16" t="str">
        <f t="shared" si="3"/>
        <v>Златко Симикић</v>
      </c>
    </row>
    <row r="17" spans="1:21" ht="15" customHeight="1" x14ac:dyDescent="0.25">
      <c r="A17" s="18">
        <v>7</v>
      </c>
      <c r="B17" s="23" t="s">
        <v>54</v>
      </c>
      <c r="C17" s="20" t="s">
        <v>26</v>
      </c>
      <c r="D17" s="21" t="s">
        <v>47</v>
      </c>
      <c r="E17" s="21" t="s">
        <v>28</v>
      </c>
      <c r="F17" s="21" t="s">
        <v>21</v>
      </c>
      <c r="G17" s="21">
        <v>4</v>
      </c>
      <c r="H17" s="21"/>
      <c r="I17" s="21"/>
      <c r="J17" s="22" t="s">
        <v>29</v>
      </c>
      <c r="K17" s="23" t="s">
        <v>30</v>
      </c>
      <c r="L17" s="21" t="s">
        <v>21</v>
      </c>
      <c r="M17" s="23" t="s">
        <v>31</v>
      </c>
      <c r="N17" s="24"/>
      <c r="O17" s="24">
        <v>1</v>
      </c>
      <c r="P17" s="24"/>
      <c r="Q17" s="24"/>
      <c r="R17" s="25">
        <f t="shared" si="0"/>
        <v>4</v>
      </c>
      <c r="S17" s="26">
        <f t="shared" si="1"/>
        <v>0</v>
      </c>
      <c r="T17" t="str">
        <f t="shared" si="2"/>
        <v>Зоран Мастило</v>
      </c>
      <c r="U17" t="str">
        <f t="shared" si="3"/>
        <v/>
      </c>
    </row>
    <row r="18" spans="1:21" ht="15" customHeight="1" x14ac:dyDescent="0.25">
      <c r="A18" s="27"/>
      <c r="B18" s="32" t="s">
        <v>54</v>
      </c>
      <c r="C18" s="29" t="s">
        <v>26</v>
      </c>
      <c r="D18" s="30" t="s">
        <v>47</v>
      </c>
      <c r="E18" s="30" t="s">
        <v>28</v>
      </c>
      <c r="F18" s="30" t="s">
        <v>22</v>
      </c>
      <c r="G18" s="30"/>
      <c r="H18" s="30">
        <v>2</v>
      </c>
      <c r="I18" s="30"/>
      <c r="J18" s="31" t="s">
        <v>32</v>
      </c>
      <c r="K18" s="32" t="s">
        <v>33</v>
      </c>
      <c r="L18" s="30" t="s">
        <v>21</v>
      </c>
      <c r="M18" s="32" t="s">
        <v>31</v>
      </c>
      <c r="N18" s="33"/>
      <c r="O18" s="33"/>
      <c r="P18" s="33">
        <v>2</v>
      </c>
      <c r="Q18" s="33"/>
      <c r="R18" s="34">
        <f t="shared" si="0"/>
        <v>0</v>
      </c>
      <c r="S18" s="35">
        <f t="shared" si="1"/>
        <v>4</v>
      </c>
      <c r="T18" t="str">
        <f t="shared" si="2"/>
        <v/>
      </c>
      <c r="U18" t="str">
        <f t="shared" si="3"/>
        <v>Биљана Станивук</v>
      </c>
    </row>
    <row r="19" spans="1:21" ht="15" customHeight="1" x14ac:dyDescent="0.25">
      <c r="A19" s="18">
        <v>8</v>
      </c>
      <c r="B19" s="23" t="s">
        <v>55</v>
      </c>
      <c r="C19" s="20" t="s">
        <v>26</v>
      </c>
      <c r="D19" s="21" t="s">
        <v>47</v>
      </c>
      <c r="E19" s="21" t="s">
        <v>28</v>
      </c>
      <c r="F19" s="21" t="s">
        <v>21</v>
      </c>
      <c r="G19" s="21">
        <v>4</v>
      </c>
      <c r="H19" s="21"/>
      <c r="I19" s="21"/>
      <c r="J19" s="22" t="s">
        <v>56</v>
      </c>
      <c r="K19" s="23" t="s">
        <v>30</v>
      </c>
      <c r="L19" s="21" t="s">
        <v>21</v>
      </c>
      <c r="M19" s="23" t="s">
        <v>31</v>
      </c>
      <c r="N19" s="24"/>
      <c r="O19" s="24">
        <v>1</v>
      </c>
      <c r="P19" s="24"/>
      <c r="Q19" s="24"/>
      <c r="R19" s="25">
        <f t="shared" si="0"/>
        <v>4</v>
      </c>
      <c r="S19" s="26">
        <f t="shared" si="1"/>
        <v>0</v>
      </c>
      <c r="T19" t="str">
        <f t="shared" si="2"/>
        <v>Мирела Митрашевић</v>
      </c>
      <c r="U19" t="str">
        <f t="shared" si="3"/>
        <v/>
      </c>
    </row>
    <row r="20" spans="1:21" ht="15" customHeight="1" x14ac:dyDescent="0.25">
      <c r="A20" s="27"/>
      <c r="B20" s="32" t="s">
        <v>55</v>
      </c>
      <c r="C20" s="29" t="s">
        <v>26</v>
      </c>
      <c r="D20" s="30" t="s">
        <v>47</v>
      </c>
      <c r="E20" s="30" t="s">
        <v>28</v>
      </c>
      <c r="F20" s="30" t="s">
        <v>22</v>
      </c>
      <c r="G20" s="30"/>
      <c r="H20" s="30">
        <v>3</v>
      </c>
      <c r="I20" s="30"/>
      <c r="J20" s="31" t="s">
        <v>57</v>
      </c>
      <c r="K20" s="32" t="s">
        <v>33</v>
      </c>
      <c r="L20" s="30" t="s">
        <v>21</v>
      </c>
      <c r="M20" s="32" t="s">
        <v>31</v>
      </c>
      <c r="N20" s="33"/>
      <c r="O20" s="33"/>
      <c r="P20" s="33">
        <v>2</v>
      </c>
      <c r="Q20" s="33"/>
      <c r="R20" s="34">
        <f t="shared" si="0"/>
        <v>0</v>
      </c>
      <c r="S20" s="35">
        <f t="shared" si="1"/>
        <v>6</v>
      </c>
      <c r="T20" t="str">
        <f t="shared" si="2"/>
        <v/>
      </c>
      <c r="U20" t="str">
        <f t="shared" si="3"/>
        <v>Наташа Тешић</v>
      </c>
    </row>
    <row r="21" spans="1:21" ht="15" customHeight="1" x14ac:dyDescent="0.25">
      <c r="A21" s="18">
        <v>13</v>
      </c>
      <c r="B21" s="23" t="s">
        <v>58</v>
      </c>
      <c r="C21" s="20" t="s">
        <v>26</v>
      </c>
      <c r="D21" s="21" t="s">
        <v>59</v>
      </c>
      <c r="E21" s="21" t="s">
        <v>28</v>
      </c>
      <c r="F21" s="21" t="s">
        <v>21</v>
      </c>
      <c r="G21" s="21">
        <v>4</v>
      </c>
      <c r="H21" s="21"/>
      <c r="I21" s="21"/>
      <c r="J21" s="22" t="s">
        <v>48</v>
      </c>
      <c r="K21" s="23" t="s">
        <v>49</v>
      </c>
      <c r="L21" s="21" t="s">
        <v>21</v>
      </c>
      <c r="M21" s="23" t="s">
        <v>31</v>
      </c>
      <c r="N21" s="24"/>
      <c r="O21" s="24">
        <v>1</v>
      </c>
      <c r="P21" s="24"/>
      <c r="Q21" s="24"/>
      <c r="R21" s="25">
        <f t="shared" si="0"/>
        <v>4</v>
      </c>
      <c r="S21" s="26">
        <f t="shared" si="1"/>
        <v>0</v>
      </c>
      <c r="T21" t="str">
        <f t="shared" si="2"/>
        <v>Јелена Дамјановић</v>
      </c>
      <c r="U21" t="str">
        <f t="shared" si="3"/>
        <v/>
      </c>
    </row>
    <row r="22" spans="1:21" ht="15" customHeight="1" x14ac:dyDescent="0.25">
      <c r="A22" s="27"/>
      <c r="B22" s="32" t="s">
        <v>58</v>
      </c>
      <c r="C22" s="29" t="s">
        <v>26</v>
      </c>
      <c r="D22" s="30" t="s">
        <v>59</v>
      </c>
      <c r="E22" s="30" t="s">
        <v>28</v>
      </c>
      <c r="F22" s="30" t="s">
        <v>22</v>
      </c>
      <c r="G22" s="30"/>
      <c r="H22" s="30">
        <v>2</v>
      </c>
      <c r="I22" s="30"/>
      <c r="J22" s="31" t="s">
        <v>48</v>
      </c>
      <c r="K22" s="32" t="s">
        <v>49</v>
      </c>
      <c r="L22" s="30" t="s">
        <v>21</v>
      </c>
      <c r="M22" s="32" t="s">
        <v>31</v>
      </c>
      <c r="N22" s="33"/>
      <c r="O22" s="33"/>
      <c r="P22" s="33">
        <v>1</v>
      </c>
      <c r="Q22" s="33"/>
      <c r="R22" s="34">
        <f t="shared" si="0"/>
        <v>0</v>
      </c>
      <c r="S22" s="35">
        <f t="shared" si="1"/>
        <v>2</v>
      </c>
      <c r="T22" t="str">
        <f t="shared" si="2"/>
        <v/>
      </c>
      <c r="U22" t="str">
        <f t="shared" si="3"/>
        <v>Јелена Дамјановић</v>
      </c>
    </row>
    <row r="23" spans="1:21" ht="15" customHeight="1" x14ac:dyDescent="0.25">
      <c r="A23" s="18">
        <v>14</v>
      </c>
      <c r="B23" s="23" t="s">
        <v>60</v>
      </c>
      <c r="C23" s="20" t="s">
        <v>26</v>
      </c>
      <c r="D23" s="21" t="s">
        <v>59</v>
      </c>
      <c r="E23" s="21" t="s">
        <v>28</v>
      </c>
      <c r="F23" s="21" t="s">
        <v>21</v>
      </c>
      <c r="G23" s="21">
        <v>4</v>
      </c>
      <c r="H23" s="37"/>
      <c r="I23" s="21"/>
      <c r="J23" s="22" t="s">
        <v>61</v>
      </c>
      <c r="K23" s="23" t="s">
        <v>30</v>
      </c>
      <c r="L23" s="21" t="s">
        <v>21</v>
      </c>
      <c r="M23" s="23" t="s">
        <v>31</v>
      </c>
      <c r="N23" s="24"/>
      <c r="O23" s="24">
        <v>1</v>
      </c>
      <c r="P23" s="24"/>
      <c r="Q23" s="24"/>
      <c r="R23" s="25">
        <f t="shared" si="0"/>
        <v>4</v>
      </c>
      <c r="S23" s="26">
        <f t="shared" si="1"/>
        <v>0</v>
      </c>
      <c r="T23" t="str">
        <f t="shared" si="2"/>
        <v>Бранко Крсмановић</v>
      </c>
      <c r="U23" t="str">
        <f t="shared" si="3"/>
        <v/>
      </c>
    </row>
    <row r="24" spans="1:21" ht="15" customHeight="1" x14ac:dyDescent="0.25">
      <c r="A24" s="27"/>
      <c r="B24" s="32" t="s">
        <v>60</v>
      </c>
      <c r="C24" s="29" t="s">
        <v>26</v>
      </c>
      <c r="D24" s="30" t="s">
        <v>59</v>
      </c>
      <c r="E24" s="30" t="s">
        <v>28</v>
      </c>
      <c r="F24" s="30" t="s">
        <v>22</v>
      </c>
      <c r="G24" s="30"/>
      <c r="H24" s="30">
        <v>2</v>
      </c>
      <c r="I24" s="30"/>
      <c r="J24" s="38" t="s">
        <v>39</v>
      </c>
      <c r="K24" s="32" t="s">
        <v>33</v>
      </c>
      <c r="L24" s="30" t="s">
        <v>21</v>
      </c>
      <c r="M24" s="32" t="s">
        <v>31</v>
      </c>
      <c r="N24" s="33"/>
      <c r="O24" s="33"/>
      <c r="P24" s="33">
        <v>2</v>
      </c>
      <c r="Q24" s="33"/>
      <c r="R24" s="34">
        <f t="shared" si="0"/>
        <v>0</v>
      </c>
      <c r="S24" s="35">
        <f t="shared" si="1"/>
        <v>4</v>
      </c>
      <c r="T24" t="str">
        <f t="shared" si="2"/>
        <v/>
      </c>
      <c r="U24" t="str">
        <f t="shared" si="3"/>
        <v>Срећко Илић</v>
      </c>
    </row>
    <row r="25" spans="1:21" ht="15" customHeight="1" x14ac:dyDescent="0.25">
      <c r="A25" s="18">
        <v>15</v>
      </c>
      <c r="B25" s="23" t="s">
        <v>62</v>
      </c>
      <c r="C25" s="20" t="s">
        <v>26</v>
      </c>
      <c r="D25" s="21" t="s">
        <v>59</v>
      </c>
      <c r="E25" s="21" t="s">
        <v>28</v>
      </c>
      <c r="F25" s="21" t="s">
        <v>21</v>
      </c>
      <c r="G25" s="21">
        <v>4</v>
      </c>
      <c r="H25" s="37"/>
      <c r="I25" s="21"/>
      <c r="J25" s="22" t="s">
        <v>38</v>
      </c>
      <c r="K25" s="23" t="s">
        <v>30</v>
      </c>
      <c r="L25" s="21" t="s">
        <v>21</v>
      </c>
      <c r="M25" s="23" t="s">
        <v>31</v>
      </c>
      <c r="N25" s="24"/>
      <c r="O25" s="24">
        <v>1</v>
      </c>
      <c r="P25" s="24"/>
      <c r="Q25" s="24"/>
      <c r="R25" s="25">
        <f t="shared" si="0"/>
        <v>4</v>
      </c>
      <c r="S25" s="26">
        <f t="shared" si="1"/>
        <v>0</v>
      </c>
      <c r="T25" t="str">
        <f t="shared" si="2"/>
        <v>Срђан Дамјановић</v>
      </c>
      <c r="U25" t="str">
        <f t="shared" si="3"/>
        <v/>
      </c>
    </row>
    <row r="26" spans="1:21" ht="15" customHeight="1" x14ac:dyDescent="0.25">
      <c r="A26" s="27"/>
      <c r="B26" s="32" t="s">
        <v>62</v>
      </c>
      <c r="C26" s="29" t="s">
        <v>26</v>
      </c>
      <c r="D26" s="30" t="s">
        <v>59</v>
      </c>
      <c r="E26" s="30" t="s">
        <v>28</v>
      </c>
      <c r="F26" s="30" t="s">
        <v>22</v>
      </c>
      <c r="G26" s="30"/>
      <c r="H26" s="30">
        <v>2</v>
      </c>
      <c r="I26" s="30"/>
      <c r="J26" s="31" t="s">
        <v>39</v>
      </c>
      <c r="K26" s="32" t="s">
        <v>40</v>
      </c>
      <c r="L26" s="30" t="s">
        <v>21</v>
      </c>
      <c r="M26" s="32" t="s">
        <v>31</v>
      </c>
      <c r="N26" s="33"/>
      <c r="O26" s="33"/>
      <c r="P26" s="33">
        <v>1</v>
      </c>
      <c r="Q26" s="33"/>
      <c r="R26" s="34">
        <f t="shared" si="0"/>
        <v>0</v>
      </c>
      <c r="S26" s="35">
        <f t="shared" si="1"/>
        <v>2</v>
      </c>
      <c r="T26" t="str">
        <f t="shared" si="2"/>
        <v/>
      </c>
      <c r="U26" t="str">
        <f t="shared" si="3"/>
        <v>Срећко Илић</v>
      </c>
    </row>
    <row r="27" spans="1:21" ht="15" customHeight="1" x14ac:dyDescent="0.25">
      <c r="A27" s="18">
        <v>16</v>
      </c>
      <c r="B27" s="23" t="s">
        <v>63</v>
      </c>
      <c r="C27" s="20" t="s">
        <v>26</v>
      </c>
      <c r="D27" s="21" t="s">
        <v>59</v>
      </c>
      <c r="E27" s="21" t="s">
        <v>28</v>
      </c>
      <c r="F27" s="39" t="s">
        <v>21</v>
      </c>
      <c r="G27" s="39">
        <v>4</v>
      </c>
      <c r="H27" s="39"/>
      <c r="I27" s="39"/>
      <c r="J27" s="22" t="s">
        <v>64</v>
      </c>
      <c r="K27" s="23" t="s">
        <v>30</v>
      </c>
      <c r="L27" s="21" t="s">
        <v>65</v>
      </c>
      <c r="M27" s="23" t="s">
        <v>66</v>
      </c>
      <c r="N27" s="24"/>
      <c r="O27" s="24">
        <v>1</v>
      </c>
      <c r="P27" s="24"/>
      <c r="Q27" s="24"/>
      <c r="R27" s="25">
        <f t="shared" si="0"/>
        <v>4</v>
      </c>
      <c r="S27" s="26">
        <f t="shared" si="1"/>
        <v>0</v>
      </c>
      <c r="T27" t="str">
        <f t="shared" si="2"/>
        <v>Иван Миленковић</v>
      </c>
      <c r="U27" t="str">
        <f t="shared" si="3"/>
        <v/>
      </c>
    </row>
    <row r="28" spans="1:21" ht="15" customHeight="1" x14ac:dyDescent="0.25">
      <c r="A28" s="27"/>
      <c r="B28" s="32" t="s">
        <v>63</v>
      </c>
      <c r="C28" s="29" t="s">
        <v>26</v>
      </c>
      <c r="D28" s="30" t="s">
        <v>59</v>
      </c>
      <c r="E28" s="30" t="s">
        <v>28</v>
      </c>
      <c r="F28" s="40" t="s">
        <v>22</v>
      </c>
      <c r="G28" s="40"/>
      <c r="H28" s="40">
        <v>3</v>
      </c>
      <c r="I28" s="40"/>
      <c r="J28" s="31" t="s">
        <v>32</v>
      </c>
      <c r="K28" s="32" t="s">
        <v>33</v>
      </c>
      <c r="L28" s="30" t="s">
        <v>21</v>
      </c>
      <c r="M28" s="32" t="s">
        <v>31</v>
      </c>
      <c r="N28" s="33"/>
      <c r="O28" s="33"/>
      <c r="P28" s="33">
        <v>2</v>
      </c>
      <c r="Q28" s="33"/>
      <c r="R28" s="34">
        <f t="shared" si="0"/>
        <v>0</v>
      </c>
      <c r="S28" s="35">
        <f t="shared" si="1"/>
        <v>6</v>
      </c>
      <c r="T28" t="str">
        <f t="shared" si="2"/>
        <v/>
      </c>
      <c r="U28" t="str">
        <f t="shared" si="3"/>
        <v>Биљана Станивук</v>
      </c>
    </row>
    <row r="29" spans="1:21" ht="15" customHeight="1" x14ac:dyDescent="0.25">
      <c r="A29" s="18">
        <v>17</v>
      </c>
      <c r="B29" s="23" t="s">
        <v>67</v>
      </c>
      <c r="C29" s="20" t="s">
        <v>26</v>
      </c>
      <c r="D29" s="21" t="s">
        <v>59</v>
      </c>
      <c r="E29" s="21" t="s">
        <v>28</v>
      </c>
      <c r="F29" s="21" t="s">
        <v>21</v>
      </c>
      <c r="G29" s="21">
        <v>4</v>
      </c>
      <c r="H29" s="37"/>
      <c r="I29" s="21"/>
      <c r="J29" s="22" t="s">
        <v>68</v>
      </c>
      <c r="K29" s="23" t="s">
        <v>49</v>
      </c>
      <c r="L29" s="21" t="s">
        <v>21</v>
      </c>
      <c r="M29" s="23" t="s">
        <v>31</v>
      </c>
      <c r="N29" s="24"/>
      <c r="O29" s="24">
        <v>1</v>
      </c>
      <c r="P29" s="24"/>
      <c r="Q29" s="24"/>
      <c r="R29" s="25">
        <f t="shared" si="0"/>
        <v>4</v>
      </c>
      <c r="S29" s="26">
        <f t="shared" si="1"/>
        <v>0</v>
      </c>
      <c r="T29" t="str">
        <f t="shared" si="2"/>
        <v>Витомир Старчевић</v>
      </c>
      <c r="U29" t="str">
        <f t="shared" si="3"/>
        <v/>
      </c>
    </row>
    <row r="30" spans="1:21" ht="15" customHeight="1" x14ac:dyDescent="0.25">
      <c r="A30" s="27"/>
      <c r="B30" s="32" t="s">
        <v>67</v>
      </c>
      <c r="C30" s="29" t="s">
        <v>26</v>
      </c>
      <c r="D30" s="30" t="s">
        <v>59</v>
      </c>
      <c r="E30" s="30" t="s">
        <v>28</v>
      </c>
      <c r="F30" s="30" t="s">
        <v>22</v>
      </c>
      <c r="G30" s="30"/>
      <c r="H30" s="30">
        <v>3</v>
      </c>
      <c r="I30" s="30"/>
      <c r="J30" s="31" t="s">
        <v>69</v>
      </c>
      <c r="K30" s="32" t="s">
        <v>33</v>
      </c>
      <c r="L30" s="30" t="s">
        <v>21</v>
      </c>
      <c r="M30" s="32" t="s">
        <v>31</v>
      </c>
      <c r="N30" s="33"/>
      <c r="O30" s="33"/>
      <c r="P30" s="33">
        <v>2</v>
      </c>
      <c r="Q30" s="33"/>
      <c r="R30" s="34">
        <f t="shared" si="0"/>
        <v>0</v>
      </c>
      <c r="S30" s="35">
        <f t="shared" si="1"/>
        <v>6</v>
      </c>
      <c r="T30" t="str">
        <f t="shared" si="2"/>
        <v/>
      </c>
      <c r="U30" t="str">
        <f t="shared" si="3"/>
        <v>Сузана Цвијановић</v>
      </c>
    </row>
    <row r="31" spans="1:21" ht="15" customHeight="1" x14ac:dyDescent="0.25">
      <c r="A31" s="18">
        <v>18</v>
      </c>
      <c r="B31" s="23" t="s">
        <v>70</v>
      </c>
      <c r="C31" s="20" t="s">
        <v>26</v>
      </c>
      <c r="D31" s="21" t="s">
        <v>59</v>
      </c>
      <c r="E31" s="21" t="s">
        <v>28</v>
      </c>
      <c r="F31" s="21" t="s">
        <v>21</v>
      </c>
      <c r="G31" s="21">
        <v>4</v>
      </c>
      <c r="H31" s="37"/>
      <c r="I31" s="21"/>
      <c r="J31" s="22" t="s">
        <v>71</v>
      </c>
      <c r="K31" s="23" t="s">
        <v>49</v>
      </c>
      <c r="L31" s="21" t="s">
        <v>21</v>
      </c>
      <c r="M31" s="23" t="s">
        <v>31</v>
      </c>
      <c r="N31" s="24"/>
      <c r="O31" s="24">
        <v>1</v>
      </c>
      <c r="P31" s="24"/>
      <c r="Q31" s="24"/>
      <c r="R31" s="25">
        <f t="shared" si="0"/>
        <v>4</v>
      </c>
      <c r="S31" s="26">
        <f t="shared" si="1"/>
        <v>0</v>
      </c>
      <c r="T31" t="str">
        <f t="shared" si="2"/>
        <v>Весна Петровић</v>
      </c>
      <c r="U31" t="str">
        <f t="shared" si="3"/>
        <v/>
      </c>
    </row>
    <row r="32" spans="1:21" ht="15" customHeight="1" x14ac:dyDescent="0.25">
      <c r="A32" s="27"/>
      <c r="B32" s="32" t="s">
        <v>70</v>
      </c>
      <c r="C32" s="29" t="s">
        <v>26</v>
      </c>
      <c r="D32" s="30" t="s">
        <v>59</v>
      </c>
      <c r="E32" s="30" t="s">
        <v>28</v>
      </c>
      <c r="F32" s="30" t="s">
        <v>22</v>
      </c>
      <c r="G32" s="30"/>
      <c r="H32" s="30">
        <v>2</v>
      </c>
      <c r="I32" s="30"/>
      <c r="J32" s="31" t="s">
        <v>52</v>
      </c>
      <c r="K32" s="32" t="s">
        <v>40</v>
      </c>
      <c r="L32" s="30" t="s">
        <v>21</v>
      </c>
      <c r="M32" s="32" t="s">
        <v>31</v>
      </c>
      <c r="N32" s="33"/>
      <c r="O32" s="33"/>
      <c r="P32" s="33">
        <v>1</v>
      </c>
      <c r="Q32" s="33"/>
      <c r="R32" s="34">
        <f t="shared" si="0"/>
        <v>0</v>
      </c>
      <c r="S32" s="35">
        <f t="shared" si="1"/>
        <v>2</v>
      </c>
      <c r="T32" t="str">
        <f t="shared" si="2"/>
        <v/>
      </c>
      <c r="U32" t="str">
        <f t="shared" si="3"/>
        <v>Златко Симикић</v>
      </c>
    </row>
    <row r="33" spans="1:21" ht="15" customHeight="1" x14ac:dyDescent="0.25">
      <c r="A33" s="18">
        <v>19</v>
      </c>
      <c r="B33" s="23" t="s">
        <v>72</v>
      </c>
      <c r="C33" s="20" t="s">
        <v>26</v>
      </c>
      <c r="D33" s="21" t="s">
        <v>59</v>
      </c>
      <c r="E33" s="21" t="s">
        <v>28</v>
      </c>
      <c r="F33" s="21" t="s">
        <v>21</v>
      </c>
      <c r="G33" s="21">
        <v>4</v>
      </c>
      <c r="H33" s="37"/>
      <c r="I33" s="21"/>
      <c r="J33" s="22" t="s">
        <v>71</v>
      </c>
      <c r="K33" s="23" t="s">
        <v>49</v>
      </c>
      <c r="L33" s="21" t="s">
        <v>21</v>
      </c>
      <c r="M33" s="23" t="s">
        <v>31</v>
      </c>
      <c r="N33" s="24"/>
      <c r="O33" s="24">
        <v>1</v>
      </c>
      <c r="P33" s="24"/>
      <c r="Q33" s="24"/>
      <c r="R33" s="25">
        <f t="shared" si="0"/>
        <v>4</v>
      </c>
      <c r="S33" s="26">
        <f t="shared" si="1"/>
        <v>0</v>
      </c>
      <c r="T33" t="str">
        <f t="shared" si="2"/>
        <v>Весна Петровић</v>
      </c>
      <c r="U33" t="str">
        <f t="shared" si="3"/>
        <v/>
      </c>
    </row>
    <row r="34" spans="1:21" ht="15" customHeight="1" x14ac:dyDescent="0.25">
      <c r="A34" s="27"/>
      <c r="B34" s="32" t="s">
        <v>72</v>
      </c>
      <c r="C34" s="29" t="s">
        <v>26</v>
      </c>
      <c r="D34" s="30" t="s">
        <v>59</v>
      </c>
      <c r="E34" s="30" t="s">
        <v>28</v>
      </c>
      <c r="F34" s="30" t="s">
        <v>22</v>
      </c>
      <c r="G34" s="30"/>
      <c r="H34" s="30">
        <v>2</v>
      </c>
      <c r="I34" s="30"/>
      <c r="J34" s="31" t="s">
        <v>52</v>
      </c>
      <c r="K34" s="32" t="s">
        <v>40</v>
      </c>
      <c r="L34" s="30" t="s">
        <v>21</v>
      </c>
      <c r="M34" s="32" t="s">
        <v>31</v>
      </c>
      <c r="N34" s="33"/>
      <c r="O34" s="33"/>
      <c r="P34" s="33">
        <v>1</v>
      </c>
      <c r="Q34" s="33"/>
      <c r="R34" s="34">
        <f t="shared" si="0"/>
        <v>0</v>
      </c>
      <c r="S34" s="35">
        <f t="shared" si="1"/>
        <v>2</v>
      </c>
      <c r="T34" t="str">
        <f t="shared" si="2"/>
        <v/>
      </c>
      <c r="U34" t="str">
        <f t="shared" si="3"/>
        <v>Златко Симикић</v>
      </c>
    </row>
    <row r="35" spans="1:21" ht="15" customHeight="1" x14ac:dyDescent="0.25">
      <c r="A35" s="18">
        <v>29</v>
      </c>
      <c r="B35" s="23" t="s">
        <v>73</v>
      </c>
      <c r="C35" s="20" t="s">
        <v>26</v>
      </c>
      <c r="D35" s="21" t="s">
        <v>74</v>
      </c>
      <c r="E35" s="21" t="s">
        <v>28</v>
      </c>
      <c r="F35" s="21" t="s">
        <v>21</v>
      </c>
      <c r="G35" s="21">
        <v>4</v>
      </c>
      <c r="H35" s="37"/>
      <c r="I35" s="21"/>
      <c r="J35" s="22" t="s">
        <v>75</v>
      </c>
      <c r="K35" s="23" t="s">
        <v>30</v>
      </c>
      <c r="L35" s="21" t="s">
        <v>43</v>
      </c>
      <c r="M35" s="23" t="s">
        <v>76</v>
      </c>
      <c r="N35" s="24"/>
      <c r="O35" s="24">
        <v>1</v>
      </c>
      <c r="P35" s="24"/>
      <c r="Q35" s="24"/>
      <c r="R35" s="25">
        <f t="shared" si="0"/>
        <v>4</v>
      </c>
      <c r="S35" s="26">
        <f t="shared" si="1"/>
        <v>0</v>
      </c>
      <c r="T35" t="str">
        <f t="shared" si="2"/>
        <v>Момчило Пољић</v>
      </c>
      <c r="U35" t="str">
        <f t="shared" si="3"/>
        <v/>
      </c>
    </row>
    <row r="36" spans="1:21" ht="15" customHeight="1" x14ac:dyDescent="0.25">
      <c r="A36" s="27"/>
      <c r="B36" s="32" t="s">
        <v>73</v>
      </c>
      <c r="C36" s="29" t="s">
        <v>26</v>
      </c>
      <c r="D36" s="30" t="s">
        <v>74</v>
      </c>
      <c r="E36" s="30" t="s">
        <v>28</v>
      </c>
      <c r="F36" s="30" t="s">
        <v>22</v>
      </c>
      <c r="G36" s="30"/>
      <c r="H36" s="30">
        <v>2</v>
      </c>
      <c r="I36" s="30"/>
      <c r="J36" s="31" t="s">
        <v>77</v>
      </c>
      <c r="K36" s="32" t="s">
        <v>40</v>
      </c>
      <c r="L36" s="30" t="s">
        <v>78</v>
      </c>
      <c r="M36" s="32" t="s">
        <v>31</v>
      </c>
      <c r="N36" s="33"/>
      <c r="O36" s="33"/>
      <c r="P36" s="33">
        <v>1</v>
      </c>
      <c r="Q36" s="33"/>
      <c r="R36" s="34">
        <f t="shared" si="0"/>
        <v>0</v>
      </c>
      <c r="S36" s="35">
        <f t="shared" si="1"/>
        <v>2</v>
      </c>
      <c r="T36" t="str">
        <f t="shared" si="2"/>
        <v/>
      </c>
      <c r="U36" t="str">
        <f t="shared" si="3"/>
        <v>Огњен Ранкић</v>
      </c>
    </row>
    <row r="37" spans="1:21" ht="15" customHeight="1" x14ac:dyDescent="0.25">
      <c r="A37" s="18">
        <v>30</v>
      </c>
      <c r="B37" s="23" t="s">
        <v>79</v>
      </c>
      <c r="C37" s="20" t="s">
        <v>26</v>
      </c>
      <c r="D37" s="21" t="s">
        <v>74</v>
      </c>
      <c r="E37" s="21" t="s">
        <v>28</v>
      </c>
      <c r="F37" s="21" t="s">
        <v>21</v>
      </c>
      <c r="G37" s="21">
        <v>4</v>
      </c>
      <c r="H37" s="37"/>
      <c r="I37" s="21"/>
      <c r="J37" s="22" t="s">
        <v>75</v>
      </c>
      <c r="K37" s="23" t="s">
        <v>30</v>
      </c>
      <c r="L37" s="21" t="s">
        <v>43</v>
      </c>
      <c r="M37" s="23" t="s">
        <v>76</v>
      </c>
      <c r="N37" s="24"/>
      <c r="O37" s="24">
        <v>1</v>
      </c>
      <c r="P37" s="24"/>
      <c r="Q37" s="24"/>
      <c r="R37" s="25">
        <f t="shared" ref="R37:R69" si="4">G37*O37</f>
        <v>4</v>
      </c>
      <c r="S37" s="26">
        <f t="shared" ref="S37:S69" si="5">H37*P37</f>
        <v>0</v>
      </c>
      <c r="T37" t="str">
        <f t="shared" ref="T37:T68" si="6">IF(R37&gt;0,J37,"")</f>
        <v>Момчило Пољић</v>
      </c>
      <c r="U37" t="str">
        <f t="shared" ref="U37:U68" si="7">IF(S37&gt;0,J37,"")</f>
        <v/>
      </c>
    </row>
    <row r="38" spans="1:21" ht="15" customHeight="1" x14ac:dyDescent="0.25">
      <c r="A38" s="27"/>
      <c r="B38" s="32" t="s">
        <v>79</v>
      </c>
      <c r="C38" s="29" t="s">
        <v>26</v>
      </c>
      <c r="D38" s="30" t="s">
        <v>74</v>
      </c>
      <c r="E38" s="30" t="s">
        <v>28</v>
      </c>
      <c r="F38" s="30" t="s">
        <v>22</v>
      </c>
      <c r="G38" s="30"/>
      <c r="H38" s="30">
        <v>2</v>
      </c>
      <c r="I38" s="30"/>
      <c r="J38" s="31" t="s">
        <v>77</v>
      </c>
      <c r="K38" s="32" t="s">
        <v>40</v>
      </c>
      <c r="L38" s="30" t="s">
        <v>21</v>
      </c>
      <c r="M38" s="32" t="s">
        <v>31</v>
      </c>
      <c r="N38" s="33"/>
      <c r="O38" s="33"/>
      <c r="P38" s="33">
        <v>1</v>
      </c>
      <c r="Q38" s="33"/>
      <c r="R38" s="34">
        <f t="shared" si="4"/>
        <v>0</v>
      </c>
      <c r="S38" s="35">
        <f t="shared" si="5"/>
        <v>2</v>
      </c>
      <c r="T38" t="str">
        <f t="shared" si="6"/>
        <v/>
      </c>
      <c r="U38" t="str">
        <f t="shared" si="7"/>
        <v>Огњен Ранкић</v>
      </c>
    </row>
    <row r="39" spans="1:21" ht="15" customHeight="1" x14ac:dyDescent="0.25">
      <c r="A39" s="18">
        <v>31</v>
      </c>
      <c r="B39" s="23" t="s">
        <v>80</v>
      </c>
      <c r="C39" s="20" t="s">
        <v>26</v>
      </c>
      <c r="D39" s="21" t="s">
        <v>74</v>
      </c>
      <c r="E39" s="21" t="s">
        <v>28</v>
      </c>
      <c r="F39" s="21" t="s">
        <v>21</v>
      </c>
      <c r="G39" s="21">
        <v>4</v>
      </c>
      <c r="H39" s="37"/>
      <c r="I39" s="21"/>
      <c r="J39" s="22" t="s">
        <v>81</v>
      </c>
      <c r="K39" s="23" t="s">
        <v>30</v>
      </c>
      <c r="L39" s="21" t="s">
        <v>21</v>
      </c>
      <c r="M39" s="23" t="s">
        <v>82</v>
      </c>
      <c r="N39" s="24"/>
      <c r="O39" s="24">
        <v>1</v>
      </c>
      <c r="P39" s="24"/>
      <c r="Q39" s="24"/>
      <c r="R39" s="25">
        <f t="shared" si="4"/>
        <v>4</v>
      </c>
      <c r="S39" s="26">
        <f t="shared" si="5"/>
        <v>0</v>
      </c>
      <c r="T39" t="str">
        <f t="shared" si="6"/>
        <v>Марко Маловић</v>
      </c>
      <c r="U39" t="str">
        <f t="shared" si="7"/>
        <v/>
      </c>
    </row>
    <row r="40" spans="1:21" ht="15" customHeight="1" x14ac:dyDescent="0.25">
      <c r="A40" s="27"/>
      <c r="B40" s="32" t="s">
        <v>80</v>
      </c>
      <c r="C40" s="29" t="s">
        <v>26</v>
      </c>
      <c r="D40" s="30" t="s">
        <v>74</v>
      </c>
      <c r="E40" s="30" t="s">
        <v>28</v>
      </c>
      <c r="F40" s="30" t="s">
        <v>22</v>
      </c>
      <c r="G40" s="30"/>
      <c r="H40" s="30">
        <v>3</v>
      </c>
      <c r="I40" s="30"/>
      <c r="J40" s="31" t="s">
        <v>52</v>
      </c>
      <c r="K40" s="32" t="s">
        <v>40</v>
      </c>
      <c r="L40" s="30" t="s">
        <v>21</v>
      </c>
      <c r="M40" s="32" t="s">
        <v>31</v>
      </c>
      <c r="N40" s="33"/>
      <c r="O40" s="33"/>
      <c r="P40" s="33">
        <v>2</v>
      </c>
      <c r="Q40" s="33"/>
      <c r="R40" s="34">
        <f t="shared" si="4"/>
        <v>0</v>
      </c>
      <c r="S40" s="35">
        <f t="shared" si="5"/>
        <v>6</v>
      </c>
      <c r="T40" t="str">
        <f t="shared" si="6"/>
        <v/>
      </c>
      <c r="U40" t="str">
        <f t="shared" si="7"/>
        <v>Златко Симикић</v>
      </c>
    </row>
    <row r="41" spans="1:21" ht="15" customHeight="1" x14ac:dyDescent="0.25">
      <c r="A41" s="18">
        <v>32</v>
      </c>
      <c r="B41" s="23" t="s">
        <v>83</v>
      </c>
      <c r="C41" s="20" t="s">
        <v>26</v>
      </c>
      <c r="D41" s="21" t="s">
        <v>74</v>
      </c>
      <c r="E41" s="21" t="s">
        <v>28</v>
      </c>
      <c r="F41" s="21" t="s">
        <v>21</v>
      </c>
      <c r="G41" s="21">
        <v>4</v>
      </c>
      <c r="H41" s="37"/>
      <c r="I41" s="21"/>
      <c r="J41" s="22" t="s">
        <v>84</v>
      </c>
      <c r="K41" s="23" t="s">
        <v>49</v>
      </c>
      <c r="L41" s="21" t="s">
        <v>43</v>
      </c>
      <c r="M41" s="23" t="s">
        <v>85</v>
      </c>
      <c r="N41" s="24"/>
      <c r="O41" s="24">
        <v>1</v>
      </c>
      <c r="P41" s="24"/>
      <c r="Q41" s="24"/>
      <c r="R41" s="25">
        <f t="shared" si="4"/>
        <v>4</v>
      </c>
      <c r="S41" s="26">
        <f t="shared" si="5"/>
        <v>0</v>
      </c>
      <c r="T41" t="str">
        <f t="shared" si="6"/>
        <v>Живко Ерцег</v>
      </c>
      <c r="U41" t="str">
        <f t="shared" si="7"/>
        <v/>
      </c>
    </row>
    <row r="42" spans="1:21" ht="15" customHeight="1" x14ac:dyDescent="0.25">
      <c r="A42" s="27"/>
      <c r="B42" s="32" t="s">
        <v>83</v>
      </c>
      <c r="C42" s="29" t="s">
        <v>26</v>
      </c>
      <c r="D42" s="30" t="s">
        <v>74</v>
      </c>
      <c r="E42" s="30" t="s">
        <v>28</v>
      </c>
      <c r="F42" s="30" t="s">
        <v>22</v>
      </c>
      <c r="G42" s="30"/>
      <c r="H42" s="30">
        <v>2</v>
      </c>
      <c r="I42" s="30"/>
      <c r="J42" s="31" t="s">
        <v>86</v>
      </c>
      <c r="K42" s="32" t="s">
        <v>33</v>
      </c>
      <c r="L42" s="30" t="s">
        <v>21</v>
      </c>
      <c r="M42" s="32" t="s">
        <v>31</v>
      </c>
      <c r="N42" s="33"/>
      <c r="O42" s="33"/>
      <c r="P42" s="33">
        <v>1</v>
      </c>
      <c r="Q42" s="33"/>
      <c r="R42" s="34">
        <f t="shared" si="4"/>
        <v>0</v>
      </c>
      <c r="S42" s="35">
        <f t="shared" si="5"/>
        <v>2</v>
      </c>
      <c r="T42" t="str">
        <f t="shared" si="6"/>
        <v/>
      </c>
      <c r="U42" t="str">
        <f t="shared" si="7"/>
        <v>Раде Божић</v>
      </c>
    </row>
    <row r="43" spans="1:21" ht="15" customHeight="1" x14ac:dyDescent="0.25">
      <c r="A43" s="18">
        <v>33</v>
      </c>
      <c r="B43" s="23" t="s">
        <v>87</v>
      </c>
      <c r="C43" s="20" t="s">
        <v>26</v>
      </c>
      <c r="D43" s="21" t="s">
        <v>74</v>
      </c>
      <c r="E43" s="21" t="s">
        <v>28</v>
      </c>
      <c r="F43" s="21" t="s">
        <v>21</v>
      </c>
      <c r="G43" s="21">
        <v>4</v>
      </c>
      <c r="H43" s="37"/>
      <c r="I43" s="21"/>
      <c r="J43" s="22" t="s">
        <v>88</v>
      </c>
      <c r="K43" s="23" t="s">
        <v>49</v>
      </c>
      <c r="L43" s="21" t="s">
        <v>21</v>
      </c>
      <c r="M43" s="23" t="s">
        <v>76</v>
      </c>
      <c r="N43" s="24"/>
      <c r="O43" s="24">
        <v>1</v>
      </c>
      <c r="P43" s="24"/>
      <c r="Q43" s="24"/>
      <c r="R43" s="25">
        <f t="shared" si="4"/>
        <v>4</v>
      </c>
      <c r="S43" s="26">
        <f t="shared" si="5"/>
        <v>0</v>
      </c>
      <c r="T43" t="str">
        <f t="shared" si="6"/>
        <v>Срђан Лалић</v>
      </c>
      <c r="U43" t="str">
        <f t="shared" si="7"/>
        <v/>
      </c>
    </row>
    <row r="44" spans="1:21" ht="15" customHeight="1" x14ac:dyDescent="0.25">
      <c r="A44" s="27"/>
      <c r="B44" s="32" t="s">
        <v>87</v>
      </c>
      <c r="C44" s="29" t="s">
        <v>26</v>
      </c>
      <c r="D44" s="30" t="s">
        <v>74</v>
      </c>
      <c r="E44" s="30" t="s">
        <v>28</v>
      </c>
      <c r="F44" s="30" t="s">
        <v>22</v>
      </c>
      <c r="G44" s="30"/>
      <c r="H44" s="30">
        <v>2</v>
      </c>
      <c r="I44" s="30"/>
      <c r="J44" s="31" t="s">
        <v>77</v>
      </c>
      <c r="K44" s="32" t="s">
        <v>33</v>
      </c>
      <c r="L44" s="30" t="s">
        <v>21</v>
      </c>
      <c r="M44" s="32" t="s">
        <v>31</v>
      </c>
      <c r="N44" s="33"/>
      <c r="O44" s="33"/>
      <c r="P44" s="33">
        <v>1</v>
      </c>
      <c r="Q44" s="33"/>
      <c r="R44" s="34">
        <f t="shared" si="4"/>
        <v>0</v>
      </c>
      <c r="S44" s="35">
        <f t="shared" si="5"/>
        <v>2</v>
      </c>
      <c r="T44" t="str">
        <f t="shared" si="6"/>
        <v/>
      </c>
      <c r="U44" t="str">
        <f t="shared" si="7"/>
        <v>Огњен Ранкић</v>
      </c>
    </row>
    <row r="45" spans="1:21" ht="15" customHeight="1" x14ac:dyDescent="0.25">
      <c r="A45" s="18">
        <v>34</v>
      </c>
      <c r="B45" s="23" t="s">
        <v>89</v>
      </c>
      <c r="C45" s="20" t="s">
        <v>26</v>
      </c>
      <c r="D45" s="21" t="s">
        <v>74</v>
      </c>
      <c r="E45" s="21" t="s">
        <v>28</v>
      </c>
      <c r="F45" s="21" t="s">
        <v>21</v>
      </c>
      <c r="G45" s="21">
        <v>4</v>
      </c>
      <c r="H45" s="37"/>
      <c r="I45" s="21"/>
      <c r="J45" s="22" t="s">
        <v>88</v>
      </c>
      <c r="K45" s="23" t="s">
        <v>49</v>
      </c>
      <c r="L45" s="21" t="s">
        <v>21</v>
      </c>
      <c r="M45" s="23" t="s">
        <v>76</v>
      </c>
      <c r="N45" s="24"/>
      <c r="O45" s="24">
        <v>1</v>
      </c>
      <c r="P45" s="24"/>
      <c r="Q45" s="24"/>
      <c r="R45" s="25">
        <f t="shared" si="4"/>
        <v>4</v>
      </c>
      <c r="S45" s="26">
        <f t="shared" si="5"/>
        <v>0</v>
      </c>
      <c r="T45" t="str">
        <f t="shared" si="6"/>
        <v>Срђан Лалић</v>
      </c>
      <c r="U45" t="str">
        <f t="shared" si="7"/>
        <v/>
      </c>
    </row>
    <row r="46" spans="1:21" ht="15" customHeight="1" x14ac:dyDescent="0.25">
      <c r="A46" s="27"/>
      <c r="B46" s="32" t="s">
        <v>89</v>
      </c>
      <c r="C46" s="29" t="s">
        <v>26</v>
      </c>
      <c r="D46" s="30" t="s">
        <v>74</v>
      </c>
      <c r="E46" s="30" t="s">
        <v>28</v>
      </c>
      <c r="F46" s="30" t="s">
        <v>22</v>
      </c>
      <c r="G46" s="30"/>
      <c r="H46" s="30">
        <v>2</v>
      </c>
      <c r="I46" s="30"/>
      <c r="J46" s="31" t="s">
        <v>77</v>
      </c>
      <c r="K46" s="32" t="s">
        <v>33</v>
      </c>
      <c r="L46" s="30" t="s">
        <v>21</v>
      </c>
      <c r="M46" s="32" t="s">
        <v>31</v>
      </c>
      <c r="N46" s="33"/>
      <c r="O46" s="33"/>
      <c r="P46" s="33">
        <v>1</v>
      </c>
      <c r="Q46" s="33"/>
      <c r="R46" s="34">
        <f t="shared" si="4"/>
        <v>0</v>
      </c>
      <c r="S46" s="35">
        <f t="shared" si="5"/>
        <v>2</v>
      </c>
      <c r="T46" t="str">
        <f t="shared" si="6"/>
        <v/>
      </c>
      <c r="U46" t="str">
        <f t="shared" si="7"/>
        <v>Огњен Ранкић</v>
      </c>
    </row>
    <row r="47" spans="1:21" ht="15" customHeight="1" x14ac:dyDescent="0.25">
      <c r="A47" s="18">
        <v>35</v>
      </c>
      <c r="B47" s="23" t="s">
        <v>90</v>
      </c>
      <c r="C47" s="20" t="s">
        <v>26</v>
      </c>
      <c r="D47" s="21" t="s">
        <v>74</v>
      </c>
      <c r="E47" s="21" t="s">
        <v>28</v>
      </c>
      <c r="F47" s="21" t="s">
        <v>21</v>
      </c>
      <c r="G47" s="21">
        <v>4</v>
      </c>
      <c r="H47" s="37"/>
      <c r="I47" s="21"/>
      <c r="J47" s="22" t="s">
        <v>38</v>
      </c>
      <c r="K47" s="23" t="s">
        <v>30</v>
      </c>
      <c r="L47" s="21" t="s">
        <v>21</v>
      </c>
      <c r="M47" s="23" t="s">
        <v>31</v>
      </c>
      <c r="N47" s="24"/>
      <c r="O47" s="24">
        <v>1</v>
      </c>
      <c r="P47" s="24"/>
      <c r="Q47" s="24"/>
      <c r="R47" s="25">
        <f t="shared" si="4"/>
        <v>4</v>
      </c>
      <c r="S47" s="26">
        <f t="shared" si="5"/>
        <v>0</v>
      </c>
      <c r="T47" t="str">
        <f t="shared" si="6"/>
        <v>Срђан Дамјановић</v>
      </c>
      <c r="U47" t="str">
        <f t="shared" si="7"/>
        <v/>
      </c>
    </row>
    <row r="48" spans="1:21" ht="15" customHeight="1" x14ac:dyDescent="0.25">
      <c r="A48" s="27"/>
      <c r="B48" s="32" t="s">
        <v>90</v>
      </c>
      <c r="C48" s="29" t="s">
        <v>26</v>
      </c>
      <c r="D48" s="30" t="s">
        <v>74</v>
      </c>
      <c r="E48" s="30" t="s">
        <v>28</v>
      </c>
      <c r="F48" s="30" t="s">
        <v>22</v>
      </c>
      <c r="G48" s="30"/>
      <c r="H48" s="30">
        <v>2</v>
      </c>
      <c r="I48" s="30"/>
      <c r="J48" s="31" t="s">
        <v>39</v>
      </c>
      <c r="K48" s="32" t="s">
        <v>40</v>
      </c>
      <c r="L48" s="30" t="s">
        <v>21</v>
      </c>
      <c r="M48" s="32" t="s">
        <v>31</v>
      </c>
      <c r="N48" s="33"/>
      <c r="O48" s="33"/>
      <c r="P48" s="33">
        <v>1</v>
      </c>
      <c r="Q48" s="33"/>
      <c r="R48" s="34">
        <f t="shared" si="4"/>
        <v>0</v>
      </c>
      <c r="S48" s="35">
        <f t="shared" si="5"/>
        <v>2</v>
      </c>
      <c r="T48" t="str">
        <f t="shared" si="6"/>
        <v/>
      </c>
      <c r="U48" t="str">
        <f t="shared" si="7"/>
        <v>Срећко Илић</v>
      </c>
    </row>
    <row r="49" spans="1:21" ht="15" customHeight="1" x14ac:dyDescent="0.25">
      <c r="A49" s="18">
        <v>36</v>
      </c>
      <c r="B49" s="23" t="s">
        <v>91</v>
      </c>
      <c r="C49" s="20" t="s">
        <v>26</v>
      </c>
      <c r="D49" s="21" t="s">
        <v>74</v>
      </c>
      <c r="E49" s="21" t="s">
        <v>28</v>
      </c>
      <c r="F49" s="21" t="s">
        <v>21</v>
      </c>
      <c r="G49" s="21">
        <v>4</v>
      </c>
      <c r="H49" s="37"/>
      <c r="I49" s="21"/>
      <c r="J49" s="22" t="s">
        <v>92</v>
      </c>
      <c r="K49" s="23" t="s">
        <v>49</v>
      </c>
      <c r="L49" s="21" t="s">
        <v>21</v>
      </c>
      <c r="M49" s="23" t="s">
        <v>31</v>
      </c>
      <c r="N49" s="24"/>
      <c r="O49" s="24">
        <v>1</v>
      </c>
      <c r="P49" s="24"/>
      <c r="Q49" s="24"/>
      <c r="R49" s="25">
        <f t="shared" si="4"/>
        <v>4</v>
      </c>
      <c r="S49" s="26">
        <f t="shared" si="5"/>
        <v>0</v>
      </c>
      <c r="T49" t="str">
        <f t="shared" si="6"/>
        <v>Иван Мировић</v>
      </c>
      <c r="U49" t="str">
        <f t="shared" si="7"/>
        <v/>
      </c>
    </row>
    <row r="50" spans="1:21" ht="15" customHeight="1" x14ac:dyDescent="0.25">
      <c r="A50" s="27"/>
      <c r="B50" s="32" t="s">
        <v>91</v>
      </c>
      <c r="C50" s="29" t="s">
        <v>26</v>
      </c>
      <c r="D50" s="30" t="s">
        <v>74</v>
      </c>
      <c r="E50" s="30" t="s">
        <v>28</v>
      </c>
      <c r="F50" s="30" t="s">
        <v>22</v>
      </c>
      <c r="G50" s="30"/>
      <c r="H50" s="30">
        <v>2</v>
      </c>
      <c r="I50" s="30"/>
      <c r="J50" s="31" t="s">
        <v>52</v>
      </c>
      <c r="K50" s="32" t="s">
        <v>53</v>
      </c>
      <c r="L50" s="30" t="s">
        <v>21</v>
      </c>
      <c r="M50" s="32" t="s">
        <v>31</v>
      </c>
      <c r="N50" s="33"/>
      <c r="O50" s="33"/>
      <c r="P50" s="33">
        <v>1</v>
      </c>
      <c r="Q50" s="33"/>
      <c r="R50" s="34">
        <f t="shared" si="4"/>
        <v>0</v>
      </c>
      <c r="S50" s="35">
        <f t="shared" si="5"/>
        <v>2</v>
      </c>
      <c r="T50" t="str">
        <f t="shared" si="6"/>
        <v/>
      </c>
      <c r="U50" t="str">
        <f t="shared" si="7"/>
        <v>Златко Симикић</v>
      </c>
    </row>
    <row r="51" spans="1:21" ht="15" customHeight="1" x14ac:dyDescent="0.25">
      <c r="A51" s="18">
        <v>37</v>
      </c>
      <c r="B51" s="23" t="s">
        <v>93</v>
      </c>
      <c r="C51" s="20" t="s">
        <v>26</v>
      </c>
      <c r="D51" s="21" t="s">
        <v>74</v>
      </c>
      <c r="E51" s="21" t="s">
        <v>28</v>
      </c>
      <c r="F51" s="21" t="s">
        <v>21</v>
      </c>
      <c r="G51" s="21">
        <v>4</v>
      </c>
      <c r="H51" s="37"/>
      <c r="I51" s="21"/>
      <c r="J51" s="22" t="s">
        <v>94</v>
      </c>
      <c r="K51" s="23" t="s">
        <v>49</v>
      </c>
      <c r="L51" s="21" t="s">
        <v>21</v>
      </c>
      <c r="M51" s="23" t="s">
        <v>31</v>
      </c>
      <c r="N51" s="24"/>
      <c r="O51" s="24">
        <v>1</v>
      </c>
      <c r="P51" s="24"/>
      <c r="Q51" s="24"/>
      <c r="R51" s="25">
        <f t="shared" si="4"/>
        <v>4</v>
      </c>
      <c r="S51" s="26">
        <f t="shared" si="5"/>
        <v>0</v>
      </c>
      <c r="T51" t="str">
        <f t="shared" si="6"/>
        <v xml:space="preserve">Предраг Катанић </v>
      </c>
      <c r="U51" t="str">
        <f t="shared" si="7"/>
        <v/>
      </c>
    </row>
    <row r="52" spans="1:21" ht="15" customHeight="1" x14ac:dyDescent="0.25">
      <c r="A52" s="27"/>
      <c r="B52" s="32" t="s">
        <v>93</v>
      </c>
      <c r="C52" s="29" t="s">
        <v>26</v>
      </c>
      <c r="D52" s="30" t="s">
        <v>74</v>
      </c>
      <c r="E52" s="30" t="s">
        <v>28</v>
      </c>
      <c r="F52" s="30" t="s">
        <v>22</v>
      </c>
      <c r="G52" s="30"/>
      <c r="H52" s="30">
        <v>2</v>
      </c>
      <c r="I52" s="30"/>
      <c r="J52" s="31" t="s">
        <v>86</v>
      </c>
      <c r="K52" s="32" t="s">
        <v>33</v>
      </c>
      <c r="L52" s="30" t="s">
        <v>21</v>
      </c>
      <c r="M52" s="32" t="s">
        <v>31</v>
      </c>
      <c r="N52" s="33"/>
      <c r="O52" s="33"/>
      <c r="P52" s="33">
        <v>1</v>
      </c>
      <c r="Q52" s="33"/>
      <c r="R52" s="34">
        <f t="shared" si="4"/>
        <v>0</v>
      </c>
      <c r="S52" s="35">
        <f t="shared" si="5"/>
        <v>2</v>
      </c>
      <c r="T52" t="str">
        <f t="shared" si="6"/>
        <v/>
      </c>
      <c r="U52" t="str">
        <f t="shared" si="7"/>
        <v>Раде Божић</v>
      </c>
    </row>
    <row r="53" spans="1:21" ht="15" customHeight="1" x14ac:dyDescent="0.25">
      <c r="A53" s="18">
        <v>38</v>
      </c>
      <c r="B53" s="23" t="s">
        <v>95</v>
      </c>
      <c r="C53" s="20" t="s">
        <v>26</v>
      </c>
      <c r="D53" s="21" t="s">
        <v>74</v>
      </c>
      <c r="E53" s="21" t="s">
        <v>28</v>
      </c>
      <c r="F53" s="21" t="s">
        <v>21</v>
      </c>
      <c r="G53" s="21">
        <v>4</v>
      </c>
      <c r="H53" s="37"/>
      <c r="I53" s="21"/>
      <c r="J53" s="22" t="s">
        <v>51</v>
      </c>
      <c r="K53" s="23" t="s">
        <v>36</v>
      </c>
      <c r="L53" s="21" t="s">
        <v>21</v>
      </c>
      <c r="M53" s="23" t="s">
        <v>31</v>
      </c>
      <c r="N53" s="24"/>
      <c r="O53" s="24">
        <v>1</v>
      </c>
      <c r="P53" s="24"/>
      <c r="Q53" s="24"/>
      <c r="R53" s="25">
        <f t="shared" si="4"/>
        <v>4</v>
      </c>
      <c r="S53" s="26">
        <f t="shared" si="5"/>
        <v>0</v>
      </c>
      <c r="T53" t="str">
        <f t="shared" si="6"/>
        <v>Биљана Koвачевић</v>
      </c>
      <c r="U53" t="str">
        <f t="shared" si="7"/>
        <v/>
      </c>
    </row>
    <row r="54" spans="1:21" ht="15" customHeight="1" x14ac:dyDescent="0.25">
      <c r="A54" s="27"/>
      <c r="B54" s="32" t="s">
        <v>95</v>
      </c>
      <c r="C54" s="29" t="s">
        <v>26</v>
      </c>
      <c r="D54" s="30" t="s">
        <v>74</v>
      </c>
      <c r="E54" s="30" t="s">
        <v>28</v>
      </c>
      <c r="F54" s="30" t="s">
        <v>22</v>
      </c>
      <c r="G54" s="30"/>
      <c r="H54" s="30">
        <v>2</v>
      </c>
      <c r="I54" s="30"/>
      <c r="J54" s="41" t="s">
        <v>52</v>
      </c>
      <c r="K54" s="32" t="s">
        <v>53</v>
      </c>
      <c r="L54" s="30" t="s">
        <v>21</v>
      </c>
      <c r="M54" s="32" t="s">
        <v>31</v>
      </c>
      <c r="N54" s="33"/>
      <c r="O54" s="33"/>
      <c r="P54" s="33">
        <v>1</v>
      </c>
      <c r="Q54" s="33"/>
      <c r="R54" s="34">
        <f t="shared" si="4"/>
        <v>0</v>
      </c>
      <c r="S54" s="35">
        <f t="shared" si="5"/>
        <v>2</v>
      </c>
      <c r="T54" t="str">
        <f t="shared" si="6"/>
        <v/>
      </c>
      <c r="U54" t="str">
        <f t="shared" si="7"/>
        <v>Златко Симикић</v>
      </c>
    </row>
    <row r="55" spans="1:21" ht="15" customHeight="1" x14ac:dyDescent="0.25">
      <c r="A55" s="18">
        <v>48</v>
      </c>
      <c r="B55" s="23" t="s">
        <v>96</v>
      </c>
      <c r="C55" s="20" t="s">
        <v>26</v>
      </c>
      <c r="D55" s="21" t="s">
        <v>97</v>
      </c>
      <c r="E55" s="21" t="s">
        <v>28</v>
      </c>
      <c r="F55" s="21" t="s">
        <v>21</v>
      </c>
      <c r="G55" s="21">
        <v>4</v>
      </c>
      <c r="H55" s="37"/>
      <c r="I55" s="21"/>
      <c r="J55" s="42" t="s">
        <v>98</v>
      </c>
      <c r="K55" s="23" t="s">
        <v>30</v>
      </c>
      <c r="L55" s="21" t="s">
        <v>65</v>
      </c>
      <c r="M55" s="23" t="s">
        <v>31</v>
      </c>
      <c r="N55" s="24"/>
      <c r="O55" s="24">
        <v>1</v>
      </c>
      <c r="P55" s="24"/>
      <c r="Q55" s="24"/>
      <c r="R55" s="25">
        <f t="shared" si="4"/>
        <v>4</v>
      </c>
      <c r="S55" s="26">
        <f t="shared" si="5"/>
        <v>0</v>
      </c>
      <c r="T55" t="str">
        <f t="shared" si="6"/>
        <v>Драгомир Вуковић</v>
      </c>
      <c r="U55" t="str">
        <f t="shared" si="7"/>
        <v/>
      </c>
    </row>
    <row r="56" spans="1:21" ht="15" customHeight="1" x14ac:dyDescent="0.25">
      <c r="A56" s="43"/>
      <c r="B56" s="44" t="s">
        <v>96</v>
      </c>
      <c r="C56" s="45" t="s">
        <v>26</v>
      </c>
      <c r="D56" s="46" t="s">
        <v>97</v>
      </c>
      <c r="E56" s="46" t="s">
        <v>28</v>
      </c>
      <c r="F56" s="46" t="s">
        <v>21</v>
      </c>
      <c r="G56" s="46"/>
      <c r="H56" s="46">
        <v>2</v>
      </c>
      <c r="I56" s="46"/>
      <c r="J56" s="47" t="s">
        <v>45</v>
      </c>
      <c r="K56" s="44" t="s">
        <v>33</v>
      </c>
      <c r="L56" s="46" t="s">
        <v>21</v>
      </c>
      <c r="M56" s="44" t="s">
        <v>31</v>
      </c>
      <c r="N56" s="48"/>
      <c r="O56" s="48"/>
      <c r="P56" s="48">
        <v>1</v>
      </c>
      <c r="Q56" s="48"/>
      <c r="R56" s="49">
        <f t="shared" si="4"/>
        <v>0</v>
      </c>
      <c r="S56" s="50">
        <f t="shared" si="5"/>
        <v>2</v>
      </c>
      <c r="T56" t="str">
        <f t="shared" si="6"/>
        <v/>
      </c>
      <c r="U56" t="str">
        <f t="shared" si="7"/>
        <v>Милијана Миловановић</v>
      </c>
    </row>
    <row r="57" spans="1:21" ht="15" customHeight="1" x14ac:dyDescent="0.25">
      <c r="A57" s="27">
        <v>49</v>
      </c>
      <c r="B57" s="32" t="s">
        <v>99</v>
      </c>
      <c r="C57" s="29" t="s">
        <v>26</v>
      </c>
      <c r="D57" s="30" t="s">
        <v>97</v>
      </c>
      <c r="E57" s="30" t="s">
        <v>28</v>
      </c>
      <c r="F57" s="30" t="s">
        <v>21</v>
      </c>
      <c r="G57" s="51">
        <v>3</v>
      </c>
      <c r="H57" s="52"/>
      <c r="I57" s="30"/>
      <c r="J57" s="31" t="s">
        <v>61</v>
      </c>
      <c r="K57" s="32" t="s">
        <v>30</v>
      </c>
      <c r="L57" s="30" t="s">
        <v>21</v>
      </c>
      <c r="M57" s="32" t="s">
        <v>31</v>
      </c>
      <c r="N57" s="33"/>
      <c r="O57" s="33">
        <v>1</v>
      </c>
      <c r="P57" s="33"/>
      <c r="Q57" s="33"/>
      <c r="R57" s="34">
        <f t="shared" si="4"/>
        <v>3</v>
      </c>
      <c r="S57" s="35">
        <f t="shared" si="5"/>
        <v>0</v>
      </c>
      <c r="T57" t="str">
        <f t="shared" si="6"/>
        <v>Бранко Крсмановић</v>
      </c>
      <c r="U57" t="str">
        <f t="shared" si="7"/>
        <v/>
      </c>
    </row>
    <row r="58" spans="1:21" ht="15" customHeight="1" x14ac:dyDescent="0.25">
      <c r="A58" s="27"/>
      <c r="B58" s="32" t="s">
        <v>99</v>
      </c>
      <c r="C58" s="29" t="s">
        <v>26</v>
      </c>
      <c r="D58" s="30" t="s">
        <v>97</v>
      </c>
      <c r="E58" s="30" t="s">
        <v>28</v>
      </c>
      <c r="F58" s="30" t="s">
        <v>21</v>
      </c>
      <c r="G58" s="51">
        <v>1</v>
      </c>
      <c r="H58" s="52"/>
      <c r="I58" s="30"/>
      <c r="J58" s="31" t="s">
        <v>92</v>
      </c>
      <c r="K58" s="32" t="s">
        <v>49</v>
      </c>
      <c r="L58" s="30" t="s">
        <v>21</v>
      </c>
      <c r="M58" s="32" t="s">
        <v>31</v>
      </c>
      <c r="N58" s="33"/>
      <c r="O58" s="33">
        <v>1</v>
      </c>
      <c r="P58" s="33"/>
      <c r="Q58" s="33"/>
      <c r="R58" s="34">
        <f t="shared" si="4"/>
        <v>1</v>
      </c>
      <c r="S58" s="35">
        <f t="shared" si="5"/>
        <v>0</v>
      </c>
      <c r="T58" t="str">
        <f t="shared" si="6"/>
        <v>Иван Мировић</v>
      </c>
      <c r="U58" t="str">
        <f t="shared" si="7"/>
        <v/>
      </c>
    </row>
    <row r="59" spans="1:21" ht="15" customHeight="1" x14ac:dyDescent="0.25">
      <c r="A59" s="27"/>
      <c r="B59" s="32" t="s">
        <v>99</v>
      </c>
      <c r="C59" s="29" t="s">
        <v>26</v>
      </c>
      <c r="D59" s="30" t="s">
        <v>97</v>
      </c>
      <c r="E59" s="30" t="s">
        <v>28</v>
      </c>
      <c r="F59" s="30" t="s">
        <v>21</v>
      </c>
      <c r="G59" s="53"/>
      <c r="H59" s="30">
        <v>2</v>
      </c>
      <c r="I59" s="30"/>
      <c r="J59" s="31" t="s">
        <v>39</v>
      </c>
      <c r="K59" s="32" t="s">
        <v>40</v>
      </c>
      <c r="L59" s="30" t="s">
        <v>21</v>
      </c>
      <c r="M59" s="32" t="s">
        <v>31</v>
      </c>
      <c r="N59" s="33"/>
      <c r="O59" s="33"/>
      <c r="P59" s="33">
        <v>1</v>
      </c>
      <c r="Q59" s="33"/>
      <c r="R59" s="34">
        <f t="shared" si="4"/>
        <v>0</v>
      </c>
      <c r="S59" s="35">
        <f t="shared" si="5"/>
        <v>2</v>
      </c>
      <c r="T59" t="str">
        <f t="shared" si="6"/>
        <v/>
      </c>
      <c r="U59" t="str">
        <f t="shared" si="7"/>
        <v>Срећко Илић</v>
      </c>
    </row>
    <row r="60" spans="1:21" ht="15" customHeight="1" x14ac:dyDescent="0.25">
      <c r="A60" s="18">
        <v>50</v>
      </c>
      <c r="B60" s="23" t="s">
        <v>100</v>
      </c>
      <c r="C60" s="20" t="s">
        <v>26</v>
      </c>
      <c r="D60" s="21" t="s">
        <v>97</v>
      </c>
      <c r="E60" s="21" t="s">
        <v>28</v>
      </c>
      <c r="F60" s="21" t="s">
        <v>21</v>
      </c>
      <c r="G60" s="21">
        <v>2</v>
      </c>
      <c r="H60" s="37"/>
      <c r="I60" s="21"/>
      <c r="J60" s="22" t="s">
        <v>101</v>
      </c>
      <c r="K60" s="23" t="s">
        <v>30</v>
      </c>
      <c r="L60" s="21" t="s">
        <v>65</v>
      </c>
      <c r="M60" s="23" t="s">
        <v>102</v>
      </c>
      <c r="N60" s="24"/>
      <c r="O60" s="24">
        <v>1</v>
      </c>
      <c r="P60" s="24"/>
      <c r="Q60" s="24"/>
      <c r="R60" s="25">
        <f t="shared" si="4"/>
        <v>2</v>
      </c>
      <c r="S60" s="26">
        <f t="shared" si="5"/>
        <v>0</v>
      </c>
      <c r="T60" t="str">
        <f t="shared" si="6"/>
        <v>Јелена Кочовић</v>
      </c>
      <c r="U60" t="str">
        <f t="shared" si="7"/>
        <v/>
      </c>
    </row>
    <row r="61" spans="1:21" ht="15" customHeight="1" x14ac:dyDescent="0.25">
      <c r="A61" s="27"/>
      <c r="B61" s="32" t="s">
        <v>100</v>
      </c>
      <c r="C61" s="29" t="s">
        <v>26</v>
      </c>
      <c r="D61" s="30" t="s">
        <v>97</v>
      </c>
      <c r="E61" s="30" t="s">
        <v>28</v>
      </c>
      <c r="F61" s="30" t="s">
        <v>21</v>
      </c>
      <c r="G61" s="30">
        <v>2</v>
      </c>
      <c r="H61" s="53"/>
      <c r="I61" s="30"/>
      <c r="J61" s="31" t="s">
        <v>56</v>
      </c>
      <c r="K61" s="32" t="s">
        <v>30</v>
      </c>
      <c r="L61" s="30" t="s">
        <v>21</v>
      </c>
      <c r="M61" s="32" t="s">
        <v>31</v>
      </c>
      <c r="N61" s="33"/>
      <c r="O61" s="33">
        <v>1</v>
      </c>
      <c r="P61" s="33"/>
      <c r="Q61" s="33"/>
      <c r="R61" s="34">
        <f t="shared" si="4"/>
        <v>2</v>
      </c>
      <c r="S61" s="35">
        <f t="shared" si="5"/>
        <v>0</v>
      </c>
      <c r="T61" t="str">
        <f t="shared" si="6"/>
        <v>Мирела Митрашевић</v>
      </c>
      <c r="U61" t="str">
        <f t="shared" si="7"/>
        <v/>
      </c>
    </row>
    <row r="62" spans="1:21" ht="15" customHeight="1" x14ac:dyDescent="0.25">
      <c r="A62" s="27"/>
      <c r="B62" s="32" t="s">
        <v>100</v>
      </c>
      <c r="C62" s="29" t="s">
        <v>26</v>
      </c>
      <c r="D62" s="30" t="s">
        <v>97</v>
      </c>
      <c r="E62" s="30" t="s">
        <v>28</v>
      </c>
      <c r="F62" s="30" t="s">
        <v>21</v>
      </c>
      <c r="G62" s="30"/>
      <c r="H62" s="30">
        <v>2</v>
      </c>
      <c r="I62" s="30"/>
      <c r="J62" s="31" t="s">
        <v>57</v>
      </c>
      <c r="K62" s="32" t="s">
        <v>33</v>
      </c>
      <c r="L62" s="30" t="s">
        <v>21</v>
      </c>
      <c r="M62" s="32" t="s">
        <v>31</v>
      </c>
      <c r="N62" s="33"/>
      <c r="O62" s="33"/>
      <c r="P62" s="33">
        <v>1</v>
      </c>
      <c r="Q62" s="33"/>
      <c r="R62" s="34">
        <f t="shared" si="4"/>
        <v>0</v>
      </c>
      <c r="S62" s="35">
        <f t="shared" si="5"/>
        <v>2</v>
      </c>
      <c r="T62" t="str">
        <f t="shared" si="6"/>
        <v/>
      </c>
      <c r="U62" t="str">
        <f t="shared" si="7"/>
        <v>Наташа Тешић</v>
      </c>
    </row>
    <row r="63" spans="1:21" ht="15" customHeight="1" x14ac:dyDescent="0.25">
      <c r="A63" s="18">
        <v>51</v>
      </c>
      <c r="B63" s="23" t="s">
        <v>103</v>
      </c>
      <c r="C63" s="20" t="s">
        <v>26</v>
      </c>
      <c r="D63" s="21" t="s">
        <v>97</v>
      </c>
      <c r="E63" s="21" t="s">
        <v>28</v>
      </c>
      <c r="F63" s="21" t="s">
        <v>21</v>
      </c>
      <c r="G63" s="21">
        <v>2</v>
      </c>
      <c r="H63" s="37"/>
      <c r="I63" s="21"/>
      <c r="J63" s="22" t="s">
        <v>38</v>
      </c>
      <c r="K63" s="23" t="s">
        <v>30</v>
      </c>
      <c r="L63" s="21" t="s">
        <v>21</v>
      </c>
      <c r="M63" s="23" t="s">
        <v>31</v>
      </c>
      <c r="N63" s="24"/>
      <c r="O63" s="24">
        <v>1</v>
      </c>
      <c r="P63" s="24"/>
      <c r="Q63" s="24"/>
      <c r="R63" s="25">
        <f t="shared" si="4"/>
        <v>2</v>
      </c>
      <c r="S63" s="26">
        <f t="shared" si="5"/>
        <v>0</v>
      </c>
      <c r="T63" t="str">
        <f t="shared" si="6"/>
        <v>Срђан Дамјановић</v>
      </c>
      <c r="U63" t="str">
        <f t="shared" si="7"/>
        <v/>
      </c>
    </row>
    <row r="64" spans="1:21" ht="15" customHeight="1" x14ac:dyDescent="0.25">
      <c r="A64" s="27"/>
      <c r="B64" s="32" t="s">
        <v>103</v>
      </c>
      <c r="C64" s="29" t="s">
        <v>26</v>
      </c>
      <c r="D64" s="30" t="s">
        <v>97</v>
      </c>
      <c r="E64" s="30" t="s">
        <v>28</v>
      </c>
      <c r="F64" s="30" t="s">
        <v>21</v>
      </c>
      <c r="G64" s="51">
        <v>2</v>
      </c>
      <c r="H64" s="52"/>
      <c r="I64" s="30"/>
      <c r="J64" s="31" t="s">
        <v>94</v>
      </c>
      <c r="K64" s="32" t="s">
        <v>49</v>
      </c>
      <c r="L64" s="30" t="s">
        <v>21</v>
      </c>
      <c r="M64" s="32" t="s">
        <v>31</v>
      </c>
      <c r="N64" s="33"/>
      <c r="O64" s="33">
        <v>1</v>
      </c>
      <c r="P64" s="33"/>
      <c r="Q64" s="33"/>
      <c r="R64" s="34">
        <f t="shared" si="4"/>
        <v>2</v>
      </c>
      <c r="S64" s="35">
        <f t="shared" si="5"/>
        <v>0</v>
      </c>
      <c r="T64" t="str">
        <f t="shared" si="6"/>
        <v xml:space="preserve">Предраг Катанић </v>
      </c>
      <c r="U64" t="str">
        <f t="shared" si="7"/>
        <v/>
      </c>
    </row>
    <row r="65" spans="1:26" ht="15" customHeight="1" x14ac:dyDescent="0.25">
      <c r="A65" s="27"/>
      <c r="B65" s="32" t="s">
        <v>103</v>
      </c>
      <c r="C65" s="29" t="s">
        <v>26</v>
      </c>
      <c r="D65" s="30" t="s">
        <v>97</v>
      </c>
      <c r="E65" s="30" t="s">
        <v>28</v>
      </c>
      <c r="F65" s="30" t="s">
        <v>21</v>
      </c>
      <c r="G65" s="53"/>
      <c r="H65" s="30">
        <v>2</v>
      </c>
      <c r="I65" s="30"/>
      <c r="J65" s="31" t="s">
        <v>86</v>
      </c>
      <c r="K65" s="32" t="s">
        <v>33</v>
      </c>
      <c r="L65" s="30" t="s">
        <v>21</v>
      </c>
      <c r="M65" s="32" t="s">
        <v>31</v>
      </c>
      <c r="N65" s="33"/>
      <c r="O65" s="33"/>
      <c r="P65" s="33">
        <v>1</v>
      </c>
      <c r="Q65" s="33"/>
      <c r="R65" s="34">
        <f t="shared" si="4"/>
        <v>0</v>
      </c>
      <c r="S65" s="35">
        <f t="shared" si="5"/>
        <v>2</v>
      </c>
      <c r="T65" t="str">
        <f t="shared" si="6"/>
        <v/>
      </c>
      <c r="U65" t="str">
        <f t="shared" si="7"/>
        <v>Раде Божић</v>
      </c>
    </row>
    <row r="66" spans="1:26" ht="15" customHeight="1" x14ac:dyDescent="0.25">
      <c r="A66" s="18">
        <v>52</v>
      </c>
      <c r="B66" s="23" t="s">
        <v>104</v>
      </c>
      <c r="C66" s="20" t="s">
        <v>26</v>
      </c>
      <c r="D66" s="21" t="s">
        <v>97</v>
      </c>
      <c r="E66" s="21" t="s">
        <v>28</v>
      </c>
      <c r="F66" s="21" t="s">
        <v>21</v>
      </c>
      <c r="G66" s="21">
        <v>4</v>
      </c>
      <c r="H66" s="37"/>
      <c r="I66" s="21"/>
      <c r="J66" s="23" t="s">
        <v>92</v>
      </c>
      <c r="K66" s="23" t="s">
        <v>49</v>
      </c>
      <c r="L66" s="21" t="s">
        <v>21</v>
      </c>
      <c r="M66" s="23" t="s">
        <v>31</v>
      </c>
      <c r="N66" s="24"/>
      <c r="O66" s="24">
        <v>1</v>
      </c>
      <c r="P66" s="24"/>
      <c r="Q66" s="24"/>
      <c r="R66" s="25">
        <f t="shared" si="4"/>
        <v>4</v>
      </c>
      <c r="S66" s="26">
        <f t="shared" si="5"/>
        <v>0</v>
      </c>
      <c r="T66" t="str">
        <f t="shared" si="6"/>
        <v>Иван Мировић</v>
      </c>
      <c r="U66" t="str">
        <f t="shared" si="7"/>
        <v/>
      </c>
    </row>
    <row r="67" spans="1:26" ht="15" customHeight="1" x14ac:dyDescent="0.25">
      <c r="A67" s="27"/>
      <c r="B67" s="32" t="s">
        <v>104</v>
      </c>
      <c r="C67" s="29" t="s">
        <v>26</v>
      </c>
      <c r="D67" s="30" t="s">
        <v>97</v>
      </c>
      <c r="E67" s="30" t="s">
        <v>28</v>
      </c>
      <c r="F67" s="30" t="s">
        <v>21</v>
      </c>
      <c r="G67" s="30"/>
      <c r="H67" s="30">
        <v>2</v>
      </c>
      <c r="I67" s="30"/>
      <c r="J67" s="31" t="s">
        <v>32</v>
      </c>
      <c r="K67" s="32" t="s">
        <v>33</v>
      </c>
      <c r="L67" s="30" t="s">
        <v>21</v>
      </c>
      <c r="M67" s="32" t="s">
        <v>31</v>
      </c>
      <c r="N67" s="33"/>
      <c r="O67" s="33"/>
      <c r="P67" s="33">
        <v>1</v>
      </c>
      <c r="Q67" s="33"/>
      <c r="R67" s="34">
        <f t="shared" si="4"/>
        <v>0</v>
      </c>
      <c r="S67" s="35">
        <f t="shared" si="5"/>
        <v>2</v>
      </c>
      <c r="T67" t="str">
        <f t="shared" si="6"/>
        <v/>
      </c>
      <c r="U67" t="str">
        <f t="shared" si="7"/>
        <v>Биљана Станивук</v>
      </c>
    </row>
    <row r="68" spans="1:26" ht="15" customHeight="1" x14ac:dyDescent="0.25">
      <c r="A68" s="18">
        <v>53</v>
      </c>
      <c r="B68" s="23" t="s">
        <v>105</v>
      </c>
      <c r="C68" s="20" t="s">
        <v>26</v>
      </c>
      <c r="D68" s="21" t="s">
        <v>97</v>
      </c>
      <c r="E68" s="21" t="s">
        <v>28</v>
      </c>
      <c r="F68" s="21" t="s">
        <v>21</v>
      </c>
      <c r="G68" s="21">
        <v>4</v>
      </c>
      <c r="H68" s="37"/>
      <c r="I68" s="21"/>
      <c r="J68" s="22" t="s">
        <v>81</v>
      </c>
      <c r="K68" s="23" t="s">
        <v>30</v>
      </c>
      <c r="L68" s="21" t="s">
        <v>21</v>
      </c>
      <c r="M68" s="23" t="s">
        <v>82</v>
      </c>
      <c r="N68" s="24"/>
      <c r="O68" s="24">
        <v>1</v>
      </c>
      <c r="P68" s="24"/>
      <c r="Q68" s="24"/>
      <c r="R68" s="25">
        <f t="shared" si="4"/>
        <v>4</v>
      </c>
      <c r="S68" s="26">
        <f t="shared" si="5"/>
        <v>0</v>
      </c>
      <c r="T68" t="str">
        <f t="shared" si="6"/>
        <v>Марко Маловић</v>
      </c>
      <c r="U68" t="str">
        <f t="shared" si="7"/>
        <v/>
      </c>
    </row>
    <row r="69" spans="1:26" ht="15" customHeight="1" x14ac:dyDescent="0.25">
      <c r="A69" s="27"/>
      <c r="B69" s="32" t="s">
        <v>105</v>
      </c>
      <c r="C69" s="29" t="s">
        <v>26</v>
      </c>
      <c r="D69" s="30" t="s">
        <v>97</v>
      </c>
      <c r="E69" s="30" t="s">
        <v>28</v>
      </c>
      <c r="F69" s="30"/>
      <c r="G69" s="30">
        <v>0</v>
      </c>
      <c r="H69" s="30">
        <v>2</v>
      </c>
      <c r="I69" s="30"/>
      <c r="J69" s="31" t="s">
        <v>69</v>
      </c>
      <c r="K69" s="32" t="s">
        <v>33</v>
      </c>
      <c r="L69" s="30" t="s">
        <v>21</v>
      </c>
      <c r="M69" s="32" t="s">
        <v>31</v>
      </c>
      <c r="N69" s="33"/>
      <c r="O69" s="33"/>
      <c r="P69" s="33">
        <v>1</v>
      </c>
      <c r="Q69" s="33"/>
      <c r="R69" s="49">
        <f t="shared" si="4"/>
        <v>0</v>
      </c>
      <c r="S69" s="50">
        <f t="shared" si="5"/>
        <v>2</v>
      </c>
      <c r="T69" t="str">
        <f t="shared" ref="T69:T100" si="8">IF(R69&gt;0,J69,"")</f>
        <v/>
      </c>
      <c r="U69" t="str">
        <f t="shared" ref="U69:U100" si="9">IF(S69&gt;0,J69,"")</f>
        <v>Сузана Цвијановић</v>
      </c>
    </row>
    <row r="70" spans="1:26" ht="15" customHeight="1" x14ac:dyDescent="0.25">
      <c r="A70" s="54"/>
      <c r="B70" s="55"/>
      <c r="C70" s="56"/>
      <c r="D70" s="57"/>
      <c r="E70" s="57"/>
      <c r="F70" s="57"/>
      <c r="G70" s="57"/>
      <c r="H70" s="57"/>
      <c r="I70" s="57"/>
      <c r="J70" s="58"/>
      <c r="K70" s="55"/>
      <c r="L70" s="57"/>
      <c r="M70" s="55"/>
      <c r="N70" s="59"/>
      <c r="O70" s="59"/>
      <c r="P70" s="59"/>
      <c r="Q70" s="59"/>
      <c r="R70" s="60"/>
      <c r="S70" s="61"/>
      <c r="T70" t="str">
        <f t="shared" si="8"/>
        <v/>
      </c>
      <c r="U70" t="str">
        <f t="shared" si="9"/>
        <v/>
      </c>
    </row>
    <row r="71" spans="1:26" ht="15" customHeight="1" x14ac:dyDescent="0.25">
      <c r="A71" s="18">
        <v>5</v>
      </c>
      <c r="B71" s="23" t="s">
        <v>106</v>
      </c>
      <c r="C71" s="20" t="s">
        <v>26</v>
      </c>
      <c r="D71" s="21" t="s">
        <v>27</v>
      </c>
      <c r="E71" s="21" t="s">
        <v>107</v>
      </c>
      <c r="F71" s="21" t="s">
        <v>21</v>
      </c>
      <c r="G71" s="21">
        <v>4</v>
      </c>
      <c r="H71" s="21"/>
      <c r="I71" s="21"/>
      <c r="J71" s="22" t="s">
        <v>108</v>
      </c>
      <c r="K71" s="23" t="s">
        <v>30</v>
      </c>
      <c r="L71" s="21" t="s">
        <v>43</v>
      </c>
      <c r="M71" s="23" t="s">
        <v>76</v>
      </c>
      <c r="N71" s="24"/>
      <c r="O71" s="24">
        <v>1</v>
      </c>
      <c r="P71" s="24"/>
      <c r="Q71" s="24"/>
      <c r="R71" s="25">
        <f t="shared" ref="R71:R102" si="10">G71*O71</f>
        <v>4</v>
      </c>
      <c r="S71" s="26">
        <f t="shared" ref="S71:S102" si="11">H71*P71</f>
        <v>0</v>
      </c>
      <c r="T71" t="str">
        <f t="shared" si="8"/>
        <v>Стеван Стевић</v>
      </c>
      <c r="U71" t="str">
        <f t="shared" si="9"/>
        <v/>
      </c>
    </row>
    <row r="72" spans="1:26" ht="15" customHeight="1" x14ac:dyDescent="0.25">
      <c r="A72" s="27"/>
      <c r="B72" s="32" t="s">
        <v>106</v>
      </c>
      <c r="C72" s="29" t="s">
        <v>26</v>
      </c>
      <c r="D72" s="30" t="s">
        <v>27</v>
      </c>
      <c r="E72" s="30" t="s">
        <v>107</v>
      </c>
      <c r="F72" s="30" t="s">
        <v>22</v>
      </c>
      <c r="G72" s="30"/>
      <c r="H72" s="30">
        <v>3</v>
      </c>
      <c r="I72" s="30"/>
      <c r="J72" s="31" t="s">
        <v>45</v>
      </c>
      <c r="K72" s="32" t="s">
        <v>33</v>
      </c>
      <c r="L72" s="30" t="s">
        <v>21</v>
      </c>
      <c r="M72" s="32" t="s">
        <v>31</v>
      </c>
      <c r="N72" s="33"/>
      <c r="O72" s="33"/>
      <c r="P72" s="33">
        <v>2</v>
      </c>
      <c r="Q72" s="33"/>
      <c r="R72" s="34">
        <f t="shared" si="10"/>
        <v>0</v>
      </c>
      <c r="S72" s="35">
        <f t="shared" si="11"/>
        <v>6</v>
      </c>
      <c r="T72" t="str">
        <f t="shared" si="8"/>
        <v/>
      </c>
      <c r="U72" t="str">
        <f t="shared" si="9"/>
        <v>Милијана Миловановић</v>
      </c>
    </row>
    <row r="73" spans="1:26" ht="15" customHeight="1" x14ac:dyDescent="0.25">
      <c r="A73" s="18">
        <v>6</v>
      </c>
      <c r="B73" s="23" t="s">
        <v>109</v>
      </c>
      <c r="C73" s="20" t="s">
        <v>26</v>
      </c>
      <c r="D73" s="21" t="s">
        <v>27</v>
      </c>
      <c r="E73" s="21" t="s">
        <v>107</v>
      </c>
      <c r="F73" s="21" t="s">
        <v>21</v>
      </c>
      <c r="G73" s="21">
        <v>4</v>
      </c>
      <c r="H73" s="37"/>
      <c r="I73" s="37"/>
      <c r="J73" s="22" t="s">
        <v>51</v>
      </c>
      <c r="K73" s="23" t="s">
        <v>36</v>
      </c>
      <c r="L73" s="21" t="s">
        <v>21</v>
      </c>
      <c r="M73" s="23" t="s">
        <v>31</v>
      </c>
      <c r="N73" s="24"/>
      <c r="O73" s="24">
        <v>1</v>
      </c>
      <c r="P73" s="24"/>
      <c r="Q73" s="24"/>
      <c r="R73" s="25">
        <f t="shared" si="10"/>
        <v>4</v>
      </c>
      <c r="S73" s="26">
        <f t="shared" si="11"/>
        <v>0</v>
      </c>
      <c r="T73" t="str">
        <f t="shared" si="8"/>
        <v>Биљана Koвачевић</v>
      </c>
      <c r="U73" t="str">
        <f t="shared" si="9"/>
        <v/>
      </c>
    </row>
    <row r="74" spans="1:26" ht="15" customHeight="1" x14ac:dyDescent="0.25">
      <c r="A74" s="27"/>
      <c r="B74" s="32" t="s">
        <v>109</v>
      </c>
      <c r="C74" s="29" t="s">
        <v>26</v>
      </c>
      <c r="D74" s="30" t="s">
        <v>27</v>
      </c>
      <c r="E74" s="30" t="s">
        <v>107</v>
      </c>
      <c r="F74" s="30" t="s">
        <v>22</v>
      </c>
      <c r="G74" s="30"/>
      <c r="H74" s="30">
        <v>2</v>
      </c>
      <c r="I74" s="30"/>
      <c r="J74" s="41" t="s">
        <v>57</v>
      </c>
      <c r="K74" s="32" t="s">
        <v>33</v>
      </c>
      <c r="L74" s="30" t="s">
        <v>21</v>
      </c>
      <c r="M74" s="32" t="s">
        <v>31</v>
      </c>
      <c r="N74" s="33"/>
      <c r="O74" s="33"/>
      <c r="P74" s="33">
        <v>2</v>
      </c>
      <c r="Q74" s="33"/>
      <c r="R74" s="34">
        <f t="shared" si="10"/>
        <v>0</v>
      </c>
      <c r="S74" s="35">
        <f t="shared" si="11"/>
        <v>4</v>
      </c>
      <c r="T74" t="str">
        <f t="shared" si="8"/>
        <v/>
      </c>
      <c r="U74" t="str">
        <f t="shared" si="9"/>
        <v>Наташа Тешић</v>
      </c>
      <c r="Z74" s="62"/>
    </row>
    <row r="75" spans="1:26" ht="15" customHeight="1" x14ac:dyDescent="0.25">
      <c r="A75" s="18">
        <v>7</v>
      </c>
      <c r="B75" s="23" t="s">
        <v>110</v>
      </c>
      <c r="C75" s="20" t="s">
        <v>26</v>
      </c>
      <c r="D75" s="21" t="s">
        <v>27</v>
      </c>
      <c r="E75" s="21" t="s">
        <v>107</v>
      </c>
      <c r="F75" s="21" t="s">
        <v>21</v>
      </c>
      <c r="G75" s="21">
        <v>4</v>
      </c>
      <c r="H75" s="21"/>
      <c r="I75" s="21"/>
      <c r="J75" s="42" t="s">
        <v>98</v>
      </c>
      <c r="K75" s="23" t="s">
        <v>30</v>
      </c>
      <c r="L75" s="21" t="s">
        <v>65</v>
      </c>
      <c r="M75" s="23" t="s">
        <v>31</v>
      </c>
      <c r="N75" s="24"/>
      <c r="O75" s="24">
        <v>1</v>
      </c>
      <c r="P75" s="24"/>
      <c r="Q75" s="24"/>
      <c r="R75" s="25">
        <f t="shared" si="10"/>
        <v>4</v>
      </c>
      <c r="S75" s="26">
        <f t="shared" si="11"/>
        <v>0</v>
      </c>
      <c r="T75" t="str">
        <f t="shared" si="8"/>
        <v>Драгомир Вуковић</v>
      </c>
      <c r="U75" t="str">
        <f t="shared" si="9"/>
        <v/>
      </c>
    </row>
    <row r="76" spans="1:26" ht="15" customHeight="1" x14ac:dyDescent="0.25">
      <c r="A76" s="27"/>
      <c r="B76" s="32" t="s">
        <v>110</v>
      </c>
      <c r="C76" s="29" t="s">
        <v>26</v>
      </c>
      <c r="D76" s="30" t="s">
        <v>27</v>
      </c>
      <c r="E76" s="30" t="s">
        <v>107</v>
      </c>
      <c r="F76" s="30" t="s">
        <v>22</v>
      </c>
      <c r="G76" s="30"/>
      <c r="H76" s="30">
        <v>1</v>
      </c>
      <c r="I76" s="30"/>
      <c r="J76" s="31" t="s">
        <v>39</v>
      </c>
      <c r="K76" s="32" t="s">
        <v>40</v>
      </c>
      <c r="L76" s="30" t="s">
        <v>78</v>
      </c>
      <c r="M76" s="32" t="s">
        <v>31</v>
      </c>
      <c r="N76" s="33"/>
      <c r="O76" s="33"/>
      <c r="P76" s="33">
        <v>2</v>
      </c>
      <c r="Q76" s="33"/>
      <c r="R76" s="34">
        <f t="shared" si="10"/>
        <v>0</v>
      </c>
      <c r="S76" s="35">
        <f t="shared" si="11"/>
        <v>2</v>
      </c>
      <c r="T76" t="str">
        <f t="shared" si="8"/>
        <v/>
      </c>
      <c r="U76" t="str">
        <f t="shared" si="9"/>
        <v>Срећко Илић</v>
      </c>
    </row>
    <row r="77" spans="1:26" ht="15" customHeight="1" x14ac:dyDescent="0.25">
      <c r="A77" s="18">
        <v>8</v>
      </c>
      <c r="B77" s="23" t="s">
        <v>111</v>
      </c>
      <c r="C77" s="20" t="s">
        <v>26</v>
      </c>
      <c r="D77" s="21" t="s">
        <v>27</v>
      </c>
      <c r="E77" s="21" t="s">
        <v>107</v>
      </c>
      <c r="F77" s="21" t="s">
        <v>21</v>
      </c>
      <c r="G77" s="21">
        <v>4</v>
      </c>
      <c r="H77" s="21"/>
      <c r="I77" s="21"/>
      <c r="J77" s="22" t="s">
        <v>88</v>
      </c>
      <c r="K77" s="23" t="s">
        <v>49</v>
      </c>
      <c r="L77" s="21" t="s">
        <v>21</v>
      </c>
      <c r="M77" s="23" t="s">
        <v>76</v>
      </c>
      <c r="N77" s="24"/>
      <c r="O77" s="24">
        <v>1</v>
      </c>
      <c r="P77" s="24"/>
      <c r="Q77" s="24"/>
      <c r="R77" s="25">
        <f t="shared" si="10"/>
        <v>4</v>
      </c>
      <c r="S77" s="26">
        <f t="shared" si="11"/>
        <v>0</v>
      </c>
      <c r="T77" t="str">
        <f t="shared" si="8"/>
        <v>Срђан Лалић</v>
      </c>
      <c r="U77" t="str">
        <f t="shared" si="9"/>
        <v/>
      </c>
    </row>
    <row r="78" spans="1:26" ht="15" customHeight="1" x14ac:dyDescent="0.25">
      <c r="A78" s="27"/>
      <c r="B78" s="32" t="s">
        <v>111</v>
      </c>
      <c r="C78" s="29" t="s">
        <v>26</v>
      </c>
      <c r="D78" s="30" t="s">
        <v>27</v>
      </c>
      <c r="E78" s="30" t="s">
        <v>107</v>
      </c>
      <c r="F78" s="30" t="s">
        <v>22</v>
      </c>
      <c r="G78" s="30"/>
      <c r="H78" s="30">
        <v>3</v>
      </c>
      <c r="I78" s="30"/>
      <c r="J78" s="31" t="s">
        <v>77</v>
      </c>
      <c r="K78" s="32" t="s">
        <v>33</v>
      </c>
      <c r="L78" s="30" t="s">
        <v>21</v>
      </c>
      <c r="M78" s="32" t="s">
        <v>31</v>
      </c>
      <c r="N78" s="33"/>
      <c r="O78" s="33"/>
      <c r="P78" s="33">
        <v>2</v>
      </c>
      <c r="Q78" s="33"/>
      <c r="R78" s="34">
        <f t="shared" si="10"/>
        <v>0</v>
      </c>
      <c r="S78" s="35">
        <f t="shared" si="11"/>
        <v>6</v>
      </c>
      <c r="T78" t="str">
        <f t="shared" si="8"/>
        <v/>
      </c>
      <c r="U78" t="str">
        <f t="shared" si="9"/>
        <v>Огњен Ранкић</v>
      </c>
    </row>
    <row r="79" spans="1:26" ht="15" customHeight="1" x14ac:dyDescent="0.25">
      <c r="A79" s="18">
        <v>9</v>
      </c>
      <c r="B79" s="23" t="s">
        <v>112</v>
      </c>
      <c r="C79" s="20" t="s">
        <v>26</v>
      </c>
      <c r="D79" s="21" t="s">
        <v>47</v>
      </c>
      <c r="E79" s="21" t="s">
        <v>107</v>
      </c>
      <c r="F79" s="21" t="s">
        <v>21</v>
      </c>
      <c r="G79" s="21">
        <v>4</v>
      </c>
      <c r="H79" s="37"/>
      <c r="I79" s="21"/>
      <c r="J79" s="22" t="s">
        <v>113</v>
      </c>
      <c r="K79" s="23" t="s">
        <v>36</v>
      </c>
      <c r="L79" s="21" t="s">
        <v>43</v>
      </c>
      <c r="M79" s="23" t="s">
        <v>76</v>
      </c>
      <c r="N79" s="24"/>
      <c r="O79" s="24">
        <v>1</v>
      </c>
      <c r="P79" s="24"/>
      <c r="Q79" s="24"/>
      <c r="R79" s="25">
        <f t="shared" si="10"/>
        <v>4</v>
      </c>
      <c r="S79" s="26">
        <f t="shared" si="11"/>
        <v>0</v>
      </c>
      <c r="T79" t="str">
        <f t="shared" si="8"/>
        <v>Дејан Тешић</v>
      </c>
      <c r="U79" t="str">
        <f t="shared" si="9"/>
        <v/>
      </c>
    </row>
    <row r="80" spans="1:26" ht="15" customHeight="1" x14ac:dyDescent="0.25">
      <c r="A80" s="27"/>
      <c r="B80" s="32" t="s">
        <v>112</v>
      </c>
      <c r="C80" s="29" t="s">
        <v>26</v>
      </c>
      <c r="D80" s="30" t="s">
        <v>47</v>
      </c>
      <c r="E80" s="30" t="s">
        <v>107</v>
      </c>
      <c r="F80" s="30" t="s">
        <v>22</v>
      </c>
      <c r="G80" s="30"/>
      <c r="H80" s="30">
        <v>2</v>
      </c>
      <c r="I80" s="30"/>
      <c r="J80" s="31" t="s">
        <v>77</v>
      </c>
      <c r="K80" s="32" t="s">
        <v>40</v>
      </c>
      <c r="L80" s="30" t="s">
        <v>21</v>
      </c>
      <c r="M80" s="32" t="s">
        <v>31</v>
      </c>
      <c r="N80" s="33"/>
      <c r="O80" s="33"/>
      <c r="P80" s="33">
        <v>2</v>
      </c>
      <c r="Q80" s="33"/>
      <c r="R80" s="34">
        <f t="shared" si="10"/>
        <v>0</v>
      </c>
      <c r="S80" s="35">
        <f t="shared" si="11"/>
        <v>4</v>
      </c>
      <c r="T80" t="str">
        <f t="shared" si="8"/>
        <v/>
      </c>
      <c r="U80" t="str">
        <f t="shared" si="9"/>
        <v>Огњен Ранкић</v>
      </c>
    </row>
    <row r="81" spans="1:21" ht="15" customHeight="1" x14ac:dyDescent="0.25">
      <c r="A81" s="18">
        <v>10</v>
      </c>
      <c r="B81" s="23" t="s">
        <v>114</v>
      </c>
      <c r="C81" s="20" t="s">
        <v>26</v>
      </c>
      <c r="D81" s="21" t="s">
        <v>47</v>
      </c>
      <c r="E81" s="21" t="s">
        <v>107</v>
      </c>
      <c r="F81" s="21" t="s">
        <v>21</v>
      </c>
      <c r="G81" s="21">
        <v>4</v>
      </c>
      <c r="H81" s="21"/>
      <c r="I81" s="21"/>
      <c r="J81" s="22" t="s">
        <v>92</v>
      </c>
      <c r="K81" s="23" t="s">
        <v>49</v>
      </c>
      <c r="L81" s="21" t="s">
        <v>21</v>
      </c>
      <c r="M81" s="23" t="s">
        <v>31</v>
      </c>
      <c r="N81" s="24"/>
      <c r="O81" s="24">
        <v>1</v>
      </c>
      <c r="P81" s="24"/>
      <c r="Q81" s="24"/>
      <c r="R81" s="25">
        <f t="shared" si="10"/>
        <v>4</v>
      </c>
      <c r="S81" s="26">
        <f t="shared" si="11"/>
        <v>0</v>
      </c>
      <c r="T81" t="str">
        <f t="shared" si="8"/>
        <v>Иван Мировић</v>
      </c>
      <c r="U81" t="str">
        <f t="shared" si="9"/>
        <v/>
      </c>
    </row>
    <row r="82" spans="1:21" ht="15" customHeight="1" x14ac:dyDescent="0.25">
      <c r="A82" s="27"/>
      <c r="B82" s="32" t="s">
        <v>114</v>
      </c>
      <c r="C82" s="29" t="s">
        <v>26</v>
      </c>
      <c r="D82" s="30" t="s">
        <v>47</v>
      </c>
      <c r="E82" s="30" t="s">
        <v>107</v>
      </c>
      <c r="F82" s="30" t="s">
        <v>22</v>
      </c>
      <c r="G82" s="30"/>
      <c r="H82" s="30">
        <v>2</v>
      </c>
      <c r="I82" s="30"/>
      <c r="J82" s="31" t="s">
        <v>69</v>
      </c>
      <c r="K82" s="32" t="s">
        <v>33</v>
      </c>
      <c r="L82" s="30" t="s">
        <v>21</v>
      </c>
      <c r="M82" s="32" t="s">
        <v>31</v>
      </c>
      <c r="N82" s="33"/>
      <c r="O82" s="33"/>
      <c r="P82" s="33">
        <v>2</v>
      </c>
      <c r="Q82" s="33"/>
      <c r="R82" s="34">
        <f t="shared" si="10"/>
        <v>0</v>
      </c>
      <c r="S82" s="35">
        <f t="shared" si="11"/>
        <v>4</v>
      </c>
      <c r="T82" t="str">
        <f t="shared" si="8"/>
        <v/>
      </c>
      <c r="U82" t="str">
        <f t="shared" si="9"/>
        <v>Сузана Цвијановић</v>
      </c>
    </row>
    <row r="83" spans="1:21" ht="15" customHeight="1" x14ac:dyDescent="0.25">
      <c r="A83" s="18">
        <v>11</v>
      </c>
      <c r="B83" s="23" t="s">
        <v>115</v>
      </c>
      <c r="C83" s="20" t="s">
        <v>26</v>
      </c>
      <c r="D83" s="21" t="s">
        <v>47</v>
      </c>
      <c r="E83" s="21" t="s">
        <v>107</v>
      </c>
      <c r="F83" s="21" t="s">
        <v>21</v>
      </c>
      <c r="G83" s="21">
        <v>3</v>
      </c>
      <c r="H83" s="21"/>
      <c r="I83" s="21"/>
      <c r="J83" s="22" t="s">
        <v>35</v>
      </c>
      <c r="K83" s="23" t="s">
        <v>36</v>
      </c>
      <c r="L83" s="21" t="s">
        <v>21</v>
      </c>
      <c r="M83" s="23" t="s">
        <v>31</v>
      </c>
      <c r="N83" s="24"/>
      <c r="O83" s="24">
        <v>1</v>
      </c>
      <c r="P83" s="24"/>
      <c r="Q83" s="24"/>
      <c r="R83" s="25">
        <f t="shared" si="10"/>
        <v>3</v>
      </c>
      <c r="S83" s="26">
        <f t="shared" si="11"/>
        <v>0</v>
      </c>
      <c r="T83" t="str">
        <f t="shared" si="8"/>
        <v>Сузана Maрковић</v>
      </c>
      <c r="U83" t="str">
        <f t="shared" si="9"/>
        <v/>
      </c>
    </row>
    <row r="84" spans="1:21" ht="15" customHeight="1" x14ac:dyDescent="0.25">
      <c r="A84" s="27"/>
      <c r="B84" s="32" t="s">
        <v>115</v>
      </c>
      <c r="C84" s="29" t="s">
        <v>26</v>
      </c>
      <c r="D84" s="30" t="s">
        <v>47</v>
      </c>
      <c r="E84" s="30" t="s">
        <v>107</v>
      </c>
      <c r="F84" s="30" t="s">
        <v>22</v>
      </c>
      <c r="G84" s="30"/>
      <c r="H84" s="30">
        <v>3</v>
      </c>
      <c r="I84" s="30"/>
      <c r="J84" s="31" t="s">
        <v>35</v>
      </c>
      <c r="K84" s="32" t="s">
        <v>36</v>
      </c>
      <c r="L84" s="30" t="s">
        <v>21</v>
      </c>
      <c r="M84" s="32" t="s">
        <v>31</v>
      </c>
      <c r="N84" s="33"/>
      <c r="O84" s="33"/>
      <c r="P84" s="33">
        <v>2</v>
      </c>
      <c r="Q84" s="33"/>
      <c r="R84" s="34">
        <f t="shared" si="10"/>
        <v>0</v>
      </c>
      <c r="S84" s="35">
        <f t="shared" si="11"/>
        <v>6</v>
      </c>
      <c r="T84" t="str">
        <f t="shared" si="8"/>
        <v/>
      </c>
      <c r="U84" t="str">
        <f t="shared" si="9"/>
        <v>Сузана Maрковић</v>
      </c>
    </row>
    <row r="85" spans="1:21" ht="15" customHeight="1" x14ac:dyDescent="0.25">
      <c r="A85" s="18">
        <v>12</v>
      </c>
      <c r="B85" s="23" t="s">
        <v>116</v>
      </c>
      <c r="C85" s="20" t="s">
        <v>26</v>
      </c>
      <c r="D85" s="21" t="s">
        <v>47</v>
      </c>
      <c r="E85" s="21" t="s">
        <v>107</v>
      </c>
      <c r="F85" s="21" t="s">
        <v>21</v>
      </c>
      <c r="G85" s="21">
        <v>4</v>
      </c>
      <c r="H85" s="21"/>
      <c r="I85" s="21"/>
      <c r="J85" s="22" t="s">
        <v>68</v>
      </c>
      <c r="K85" s="23" t="s">
        <v>49</v>
      </c>
      <c r="L85" s="21" t="s">
        <v>21</v>
      </c>
      <c r="M85" s="23" t="s">
        <v>31</v>
      </c>
      <c r="N85" s="24"/>
      <c r="O85" s="24">
        <v>1</v>
      </c>
      <c r="P85" s="24"/>
      <c r="Q85" s="24"/>
      <c r="R85" s="25">
        <f t="shared" si="10"/>
        <v>4</v>
      </c>
      <c r="S85" s="26">
        <f t="shared" si="11"/>
        <v>0</v>
      </c>
      <c r="T85" t="str">
        <f t="shared" si="8"/>
        <v>Витомир Старчевић</v>
      </c>
      <c r="U85" t="str">
        <f t="shared" si="9"/>
        <v/>
      </c>
    </row>
    <row r="86" spans="1:21" ht="15" customHeight="1" x14ac:dyDescent="0.25">
      <c r="A86" s="27"/>
      <c r="B86" s="32" t="s">
        <v>116</v>
      </c>
      <c r="C86" s="29" t="s">
        <v>26</v>
      </c>
      <c r="D86" s="30" t="s">
        <v>47</v>
      </c>
      <c r="E86" s="30" t="s">
        <v>107</v>
      </c>
      <c r="F86" s="30" t="s">
        <v>22</v>
      </c>
      <c r="G86" s="30"/>
      <c r="H86" s="30">
        <v>3</v>
      </c>
      <c r="I86" s="30"/>
      <c r="J86" s="31" t="s">
        <v>69</v>
      </c>
      <c r="K86" s="32" t="s">
        <v>33</v>
      </c>
      <c r="L86" s="30" t="s">
        <v>21</v>
      </c>
      <c r="M86" s="32" t="s">
        <v>31</v>
      </c>
      <c r="N86" s="33"/>
      <c r="O86" s="33"/>
      <c r="P86" s="33">
        <v>2</v>
      </c>
      <c r="Q86" s="33"/>
      <c r="R86" s="34">
        <f t="shared" si="10"/>
        <v>0</v>
      </c>
      <c r="S86" s="35">
        <f t="shared" si="11"/>
        <v>6</v>
      </c>
      <c r="T86" t="str">
        <f t="shared" si="8"/>
        <v/>
      </c>
      <c r="U86" t="str">
        <f t="shared" si="9"/>
        <v>Сузана Цвијановић</v>
      </c>
    </row>
    <row r="87" spans="1:21" ht="15" customHeight="1" x14ac:dyDescent="0.25">
      <c r="A87" s="18">
        <v>20</v>
      </c>
      <c r="B87" s="23" t="s">
        <v>117</v>
      </c>
      <c r="C87" s="20" t="s">
        <v>26</v>
      </c>
      <c r="D87" s="21" t="s">
        <v>59</v>
      </c>
      <c r="E87" s="21" t="s">
        <v>107</v>
      </c>
      <c r="F87" s="21" t="s">
        <v>21</v>
      </c>
      <c r="G87" s="21">
        <v>4</v>
      </c>
      <c r="H87" s="37"/>
      <c r="I87" s="21"/>
      <c r="J87" s="22" t="s">
        <v>81</v>
      </c>
      <c r="K87" s="23" t="s">
        <v>30</v>
      </c>
      <c r="L87" s="21" t="s">
        <v>21</v>
      </c>
      <c r="M87" s="23" t="s">
        <v>82</v>
      </c>
      <c r="N87" s="24"/>
      <c r="O87" s="24">
        <v>1</v>
      </c>
      <c r="P87" s="24"/>
      <c r="Q87" s="24"/>
      <c r="R87" s="25">
        <f t="shared" si="10"/>
        <v>4</v>
      </c>
      <c r="S87" s="26">
        <f t="shared" si="11"/>
        <v>0</v>
      </c>
      <c r="T87" t="str">
        <f t="shared" si="8"/>
        <v>Марко Маловић</v>
      </c>
      <c r="U87" t="str">
        <f t="shared" si="9"/>
        <v/>
      </c>
    </row>
    <row r="88" spans="1:21" ht="15" customHeight="1" x14ac:dyDescent="0.25">
      <c r="A88" s="27"/>
      <c r="B88" s="32" t="s">
        <v>117</v>
      </c>
      <c r="C88" s="29" t="s">
        <v>26</v>
      </c>
      <c r="D88" s="30" t="s">
        <v>59</v>
      </c>
      <c r="E88" s="30" t="s">
        <v>107</v>
      </c>
      <c r="F88" s="30" t="s">
        <v>22</v>
      </c>
      <c r="G88" s="30"/>
      <c r="H88" s="30">
        <v>3</v>
      </c>
      <c r="I88" s="30"/>
      <c r="J88" s="31" t="s">
        <v>52</v>
      </c>
      <c r="K88" s="32" t="s">
        <v>40</v>
      </c>
      <c r="L88" s="30" t="s">
        <v>21</v>
      </c>
      <c r="M88" s="32" t="s">
        <v>31</v>
      </c>
      <c r="N88" s="33"/>
      <c r="O88" s="33"/>
      <c r="P88" s="33">
        <v>1</v>
      </c>
      <c r="Q88" s="33"/>
      <c r="R88" s="34">
        <f t="shared" si="10"/>
        <v>0</v>
      </c>
      <c r="S88" s="35">
        <f t="shared" si="11"/>
        <v>3</v>
      </c>
      <c r="T88" t="str">
        <f t="shared" si="8"/>
        <v/>
      </c>
      <c r="U88" t="str">
        <f t="shared" si="9"/>
        <v>Златко Симикић</v>
      </c>
    </row>
    <row r="89" spans="1:21" ht="15" customHeight="1" x14ac:dyDescent="0.25">
      <c r="A89" s="18">
        <v>21</v>
      </c>
      <c r="B89" s="23" t="s">
        <v>118</v>
      </c>
      <c r="C89" s="20" t="s">
        <v>26</v>
      </c>
      <c r="D89" s="39" t="s">
        <v>119</v>
      </c>
      <c r="E89" s="21" t="s">
        <v>107</v>
      </c>
      <c r="F89" s="39" t="s">
        <v>21</v>
      </c>
      <c r="G89" s="39">
        <v>4</v>
      </c>
      <c r="H89" s="39"/>
      <c r="I89" s="39"/>
      <c r="J89" s="22" t="s">
        <v>48</v>
      </c>
      <c r="K89" s="23" t="s">
        <v>30</v>
      </c>
      <c r="L89" s="39" t="s">
        <v>120</v>
      </c>
      <c r="M89" s="23" t="s">
        <v>121</v>
      </c>
      <c r="N89" s="24"/>
      <c r="O89" s="24">
        <v>1</v>
      </c>
      <c r="P89" s="24"/>
      <c r="Q89" s="24"/>
      <c r="R89" s="25">
        <f t="shared" si="10"/>
        <v>4</v>
      </c>
      <c r="S89" s="26">
        <f t="shared" si="11"/>
        <v>0</v>
      </c>
      <c r="T89" t="str">
        <f t="shared" si="8"/>
        <v>Јелена Дамјановић</v>
      </c>
      <c r="U89" t="str">
        <f t="shared" si="9"/>
        <v/>
      </c>
    </row>
    <row r="90" spans="1:21" ht="15" customHeight="1" x14ac:dyDescent="0.25">
      <c r="A90" s="27"/>
      <c r="B90" s="32" t="s">
        <v>118</v>
      </c>
      <c r="C90" s="29" t="s">
        <v>26</v>
      </c>
      <c r="D90" s="40" t="s">
        <v>119</v>
      </c>
      <c r="E90" s="30" t="s">
        <v>107</v>
      </c>
      <c r="F90" s="40" t="s">
        <v>22</v>
      </c>
      <c r="G90" s="40"/>
      <c r="H90" s="40">
        <v>2</v>
      </c>
      <c r="I90" s="40"/>
      <c r="J90" s="31" t="s">
        <v>48</v>
      </c>
      <c r="K90" s="32" t="s">
        <v>49</v>
      </c>
      <c r="L90" s="30" t="s">
        <v>21</v>
      </c>
      <c r="M90" s="32" t="s">
        <v>31</v>
      </c>
      <c r="N90" s="33"/>
      <c r="O90" s="33"/>
      <c r="P90" s="33">
        <v>1</v>
      </c>
      <c r="Q90" s="33"/>
      <c r="R90" s="34">
        <f t="shared" si="10"/>
        <v>0</v>
      </c>
      <c r="S90" s="35">
        <f t="shared" si="11"/>
        <v>2</v>
      </c>
      <c r="T90" t="str">
        <f t="shared" si="8"/>
        <v/>
      </c>
      <c r="U90" t="str">
        <f t="shared" si="9"/>
        <v>Јелена Дамјановић</v>
      </c>
    </row>
    <row r="91" spans="1:21" ht="15" customHeight="1" x14ac:dyDescent="0.25">
      <c r="A91" s="18">
        <v>22</v>
      </c>
      <c r="B91" s="23" t="s">
        <v>122</v>
      </c>
      <c r="C91" s="20" t="s">
        <v>26</v>
      </c>
      <c r="D91" s="39" t="s">
        <v>119</v>
      </c>
      <c r="E91" s="21" t="s">
        <v>107</v>
      </c>
      <c r="F91" s="39" t="s">
        <v>21</v>
      </c>
      <c r="G91" s="39">
        <v>4</v>
      </c>
      <c r="H91" s="39"/>
      <c r="I91" s="39"/>
      <c r="J91" s="22" t="s">
        <v>84</v>
      </c>
      <c r="K91" s="23" t="s">
        <v>49</v>
      </c>
      <c r="L91" s="21" t="s">
        <v>43</v>
      </c>
      <c r="M91" s="23" t="s">
        <v>85</v>
      </c>
      <c r="N91" s="24"/>
      <c r="O91" s="24">
        <v>1</v>
      </c>
      <c r="P91" s="24"/>
      <c r="Q91" s="24"/>
      <c r="R91" s="25">
        <f t="shared" si="10"/>
        <v>4</v>
      </c>
      <c r="S91" s="26">
        <f t="shared" si="11"/>
        <v>0</v>
      </c>
      <c r="T91" t="str">
        <f t="shared" si="8"/>
        <v>Живко Ерцег</v>
      </c>
      <c r="U91" t="str">
        <f t="shared" si="9"/>
        <v/>
      </c>
    </row>
    <row r="92" spans="1:21" ht="15" customHeight="1" x14ac:dyDescent="0.25">
      <c r="A92" s="27"/>
      <c r="B92" s="32" t="s">
        <v>122</v>
      </c>
      <c r="C92" s="29" t="s">
        <v>26</v>
      </c>
      <c r="D92" s="40" t="s">
        <v>119</v>
      </c>
      <c r="E92" s="30" t="s">
        <v>107</v>
      </c>
      <c r="F92" s="40" t="s">
        <v>22</v>
      </c>
      <c r="G92" s="40"/>
      <c r="H92" s="40">
        <v>2</v>
      </c>
      <c r="I92" s="40"/>
      <c r="J92" s="31" t="s">
        <v>77</v>
      </c>
      <c r="K92" s="32" t="s">
        <v>53</v>
      </c>
      <c r="L92" s="30" t="s">
        <v>21</v>
      </c>
      <c r="M92" s="32" t="s">
        <v>31</v>
      </c>
      <c r="N92" s="33"/>
      <c r="O92" s="33"/>
      <c r="P92" s="33">
        <v>1</v>
      </c>
      <c r="Q92" s="33"/>
      <c r="R92" s="34">
        <f t="shared" si="10"/>
        <v>0</v>
      </c>
      <c r="S92" s="35">
        <f t="shared" si="11"/>
        <v>2</v>
      </c>
      <c r="T92" t="str">
        <f t="shared" si="8"/>
        <v/>
      </c>
      <c r="U92" t="str">
        <f t="shared" si="9"/>
        <v>Огњен Ранкић</v>
      </c>
    </row>
    <row r="93" spans="1:21" ht="15" customHeight="1" x14ac:dyDescent="0.25">
      <c r="A93" s="18">
        <v>23</v>
      </c>
      <c r="B93" s="23" t="s">
        <v>123</v>
      </c>
      <c r="C93" s="20" t="s">
        <v>26</v>
      </c>
      <c r="D93" s="39" t="s">
        <v>119</v>
      </c>
      <c r="E93" s="21" t="s">
        <v>107</v>
      </c>
      <c r="F93" s="21" t="s">
        <v>21</v>
      </c>
      <c r="G93" s="21">
        <v>4</v>
      </c>
      <c r="H93" s="21"/>
      <c r="I93" s="21"/>
      <c r="J93" s="22" t="s">
        <v>56</v>
      </c>
      <c r="K93" s="23" t="s">
        <v>49</v>
      </c>
      <c r="L93" s="21" t="s">
        <v>21</v>
      </c>
      <c r="M93" s="23" t="s">
        <v>31</v>
      </c>
      <c r="N93" s="24"/>
      <c r="O93" s="24">
        <v>1</v>
      </c>
      <c r="P93" s="24"/>
      <c r="Q93" s="24"/>
      <c r="R93" s="25">
        <f t="shared" si="10"/>
        <v>4</v>
      </c>
      <c r="S93" s="26">
        <f t="shared" si="11"/>
        <v>0</v>
      </c>
      <c r="T93" t="str">
        <f t="shared" si="8"/>
        <v>Мирела Митрашевић</v>
      </c>
      <c r="U93" t="str">
        <f t="shared" si="9"/>
        <v/>
      </c>
    </row>
    <row r="94" spans="1:21" ht="15" customHeight="1" x14ac:dyDescent="0.25">
      <c r="A94" s="27"/>
      <c r="B94" s="32" t="s">
        <v>123</v>
      </c>
      <c r="C94" s="29" t="s">
        <v>26</v>
      </c>
      <c r="D94" s="40" t="s">
        <v>119</v>
      </c>
      <c r="E94" s="30" t="s">
        <v>107</v>
      </c>
      <c r="F94" s="30" t="s">
        <v>22</v>
      </c>
      <c r="G94" s="30"/>
      <c r="H94" s="30">
        <v>2</v>
      </c>
      <c r="I94" s="30"/>
      <c r="J94" s="31" t="s">
        <v>57</v>
      </c>
      <c r="K94" s="32" t="s">
        <v>33</v>
      </c>
      <c r="L94" s="30" t="s">
        <v>21</v>
      </c>
      <c r="M94" s="32" t="s">
        <v>31</v>
      </c>
      <c r="N94" s="33"/>
      <c r="O94" s="33"/>
      <c r="P94" s="33">
        <v>1</v>
      </c>
      <c r="Q94" s="33"/>
      <c r="R94" s="34">
        <f t="shared" si="10"/>
        <v>0</v>
      </c>
      <c r="S94" s="35">
        <f t="shared" si="11"/>
        <v>2</v>
      </c>
      <c r="T94" t="str">
        <f t="shared" si="8"/>
        <v/>
      </c>
      <c r="U94" t="str">
        <f t="shared" si="9"/>
        <v>Наташа Тешић</v>
      </c>
    </row>
    <row r="95" spans="1:21" ht="15" customHeight="1" x14ac:dyDescent="0.25">
      <c r="A95" s="18">
        <v>24</v>
      </c>
      <c r="B95" s="23" t="s">
        <v>124</v>
      </c>
      <c r="C95" s="20" t="s">
        <v>26</v>
      </c>
      <c r="D95" s="39" t="s">
        <v>119</v>
      </c>
      <c r="E95" s="21" t="s">
        <v>107</v>
      </c>
      <c r="F95" s="21" t="s">
        <v>21</v>
      </c>
      <c r="G95" s="21">
        <v>3</v>
      </c>
      <c r="H95" s="21"/>
      <c r="I95" s="21"/>
      <c r="J95" s="22" t="s">
        <v>61</v>
      </c>
      <c r="K95" s="23" t="s">
        <v>30</v>
      </c>
      <c r="L95" s="21" t="s">
        <v>21</v>
      </c>
      <c r="M95" s="23" t="s">
        <v>31</v>
      </c>
      <c r="N95" s="24"/>
      <c r="O95" s="24">
        <v>1</v>
      </c>
      <c r="P95" s="24"/>
      <c r="Q95" s="24"/>
      <c r="R95" s="25">
        <f t="shared" si="10"/>
        <v>3</v>
      </c>
      <c r="S95" s="26">
        <f t="shared" si="11"/>
        <v>0</v>
      </c>
      <c r="T95" t="str">
        <f t="shared" si="8"/>
        <v>Бранко Крсмановић</v>
      </c>
      <c r="U95" t="str">
        <f t="shared" si="9"/>
        <v/>
      </c>
    </row>
    <row r="96" spans="1:21" ht="15" customHeight="1" x14ac:dyDescent="0.25">
      <c r="A96" s="27"/>
      <c r="B96" s="32" t="s">
        <v>124</v>
      </c>
      <c r="C96" s="29" t="s">
        <v>26</v>
      </c>
      <c r="D96" s="40" t="s">
        <v>119</v>
      </c>
      <c r="E96" s="30" t="s">
        <v>107</v>
      </c>
      <c r="F96" s="30" t="s">
        <v>21</v>
      </c>
      <c r="G96" s="30">
        <v>1</v>
      </c>
      <c r="H96" s="30"/>
      <c r="I96" s="30"/>
      <c r="J96" s="31" t="s">
        <v>38</v>
      </c>
      <c r="K96" s="32" t="s">
        <v>30</v>
      </c>
      <c r="L96" s="30" t="s">
        <v>21</v>
      </c>
      <c r="M96" s="32" t="s">
        <v>31</v>
      </c>
      <c r="N96" s="33"/>
      <c r="O96" s="33">
        <v>1</v>
      </c>
      <c r="P96" s="33"/>
      <c r="Q96" s="33"/>
      <c r="R96" s="34">
        <f t="shared" si="10"/>
        <v>1</v>
      </c>
      <c r="S96" s="35">
        <f t="shared" si="11"/>
        <v>0</v>
      </c>
      <c r="T96" t="str">
        <f t="shared" si="8"/>
        <v>Срђан Дамјановић</v>
      </c>
      <c r="U96" t="str">
        <f t="shared" si="9"/>
        <v/>
      </c>
    </row>
    <row r="97" spans="1:21" ht="15" customHeight="1" x14ac:dyDescent="0.25">
      <c r="A97" s="27"/>
      <c r="B97" s="32" t="s">
        <v>124</v>
      </c>
      <c r="C97" s="29" t="s">
        <v>26</v>
      </c>
      <c r="D97" s="40" t="s">
        <v>119</v>
      </c>
      <c r="E97" s="30" t="s">
        <v>107</v>
      </c>
      <c r="F97" s="30" t="s">
        <v>22</v>
      </c>
      <c r="G97" s="30"/>
      <c r="H97" s="30">
        <v>2</v>
      </c>
      <c r="I97" s="30"/>
      <c r="J97" s="31" t="s">
        <v>39</v>
      </c>
      <c r="K97" s="32" t="s">
        <v>40</v>
      </c>
      <c r="L97" s="30" t="s">
        <v>21</v>
      </c>
      <c r="M97" s="32" t="s">
        <v>31</v>
      </c>
      <c r="N97" s="33"/>
      <c r="O97" s="33"/>
      <c r="P97" s="33">
        <v>2</v>
      </c>
      <c r="Q97" s="33"/>
      <c r="R97" s="34">
        <f t="shared" si="10"/>
        <v>0</v>
      </c>
      <c r="S97" s="35">
        <f t="shared" si="11"/>
        <v>4</v>
      </c>
      <c r="T97" t="str">
        <f t="shared" si="8"/>
        <v/>
      </c>
      <c r="U97" t="str">
        <f t="shared" si="9"/>
        <v>Срећко Илић</v>
      </c>
    </row>
    <row r="98" spans="1:21" ht="15" customHeight="1" x14ac:dyDescent="0.25">
      <c r="A98" s="18">
        <v>25</v>
      </c>
      <c r="B98" s="23" t="s">
        <v>125</v>
      </c>
      <c r="C98" s="20" t="s">
        <v>26</v>
      </c>
      <c r="D98" s="21" t="s">
        <v>119</v>
      </c>
      <c r="E98" s="21" t="s">
        <v>107</v>
      </c>
      <c r="F98" s="21" t="s">
        <v>21</v>
      </c>
      <c r="G98" s="21">
        <v>4</v>
      </c>
      <c r="H98" s="21"/>
      <c r="I98" s="21"/>
      <c r="J98" s="22" t="s">
        <v>92</v>
      </c>
      <c r="K98" s="23" t="s">
        <v>49</v>
      </c>
      <c r="L98" s="21" t="s">
        <v>21</v>
      </c>
      <c r="M98" s="23" t="s">
        <v>31</v>
      </c>
      <c r="N98" s="24"/>
      <c r="O98" s="24">
        <v>1</v>
      </c>
      <c r="P98" s="24"/>
      <c r="Q98" s="24"/>
      <c r="R98" s="25">
        <f t="shared" si="10"/>
        <v>4</v>
      </c>
      <c r="S98" s="26">
        <f t="shared" si="11"/>
        <v>0</v>
      </c>
      <c r="T98" t="str">
        <f t="shared" si="8"/>
        <v>Иван Мировић</v>
      </c>
      <c r="U98" t="str">
        <f t="shared" si="9"/>
        <v/>
      </c>
    </row>
    <row r="99" spans="1:21" ht="15" customHeight="1" x14ac:dyDescent="0.25">
      <c r="A99" s="27"/>
      <c r="B99" s="32" t="s">
        <v>125</v>
      </c>
      <c r="C99" s="29" t="s">
        <v>26</v>
      </c>
      <c r="D99" s="30" t="s">
        <v>119</v>
      </c>
      <c r="E99" s="30" t="s">
        <v>107</v>
      </c>
      <c r="F99" s="30" t="s">
        <v>22</v>
      </c>
      <c r="G99" s="30"/>
      <c r="H99" s="30">
        <v>2</v>
      </c>
      <c r="I99" s="30"/>
      <c r="J99" s="31" t="s">
        <v>32</v>
      </c>
      <c r="K99" s="32" t="s">
        <v>33</v>
      </c>
      <c r="L99" s="30" t="s">
        <v>21</v>
      </c>
      <c r="M99" s="32" t="s">
        <v>31</v>
      </c>
      <c r="N99" s="33"/>
      <c r="O99" s="33"/>
      <c r="P99" s="33">
        <v>1</v>
      </c>
      <c r="Q99" s="33"/>
      <c r="R99" s="34">
        <f t="shared" si="10"/>
        <v>0</v>
      </c>
      <c r="S99" s="35">
        <f t="shared" si="11"/>
        <v>2</v>
      </c>
      <c r="T99" t="str">
        <f t="shared" si="8"/>
        <v/>
      </c>
      <c r="U99" t="str">
        <f t="shared" si="9"/>
        <v>Биљана Станивук</v>
      </c>
    </row>
    <row r="100" spans="1:21" ht="15" customHeight="1" x14ac:dyDescent="0.25">
      <c r="A100" s="18">
        <v>26</v>
      </c>
      <c r="B100" s="23" t="s">
        <v>126</v>
      </c>
      <c r="C100" s="20" t="s">
        <v>26</v>
      </c>
      <c r="D100" s="21" t="s">
        <v>119</v>
      </c>
      <c r="E100" s="21" t="s">
        <v>107</v>
      </c>
      <c r="F100" s="21" t="s">
        <v>21</v>
      </c>
      <c r="G100" s="21">
        <v>4</v>
      </c>
      <c r="H100" s="37"/>
      <c r="I100" s="21"/>
      <c r="J100" s="22" t="s">
        <v>68</v>
      </c>
      <c r="K100" s="23" t="s">
        <v>49</v>
      </c>
      <c r="L100" s="21" t="s">
        <v>21</v>
      </c>
      <c r="M100" s="23" t="s">
        <v>31</v>
      </c>
      <c r="N100" s="24"/>
      <c r="O100" s="24">
        <v>1</v>
      </c>
      <c r="P100" s="24"/>
      <c r="Q100" s="24"/>
      <c r="R100" s="25">
        <f t="shared" si="10"/>
        <v>4</v>
      </c>
      <c r="S100" s="26">
        <f t="shared" si="11"/>
        <v>0</v>
      </c>
      <c r="T100" t="str">
        <f t="shared" si="8"/>
        <v>Витомир Старчевић</v>
      </c>
      <c r="U100" t="str">
        <f t="shared" si="9"/>
        <v/>
      </c>
    </row>
    <row r="101" spans="1:21" ht="15" customHeight="1" x14ac:dyDescent="0.25">
      <c r="A101" s="27"/>
      <c r="B101" s="32" t="s">
        <v>126</v>
      </c>
      <c r="C101" s="29" t="s">
        <v>26</v>
      </c>
      <c r="D101" s="30" t="s">
        <v>119</v>
      </c>
      <c r="E101" s="30" t="s">
        <v>107</v>
      </c>
      <c r="F101" s="30" t="s">
        <v>22</v>
      </c>
      <c r="G101" s="30"/>
      <c r="H101" s="30">
        <v>2</v>
      </c>
      <c r="I101" s="30"/>
      <c r="J101" s="31" t="s">
        <v>69</v>
      </c>
      <c r="K101" s="32" t="s">
        <v>33</v>
      </c>
      <c r="L101" s="30" t="s">
        <v>21</v>
      </c>
      <c r="M101" s="32" t="s">
        <v>31</v>
      </c>
      <c r="N101" s="33"/>
      <c r="O101" s="33"/>
      <c r="P101" s="33">
        <v>1</v>
      </c>
      <c r="Q101" s="33"/>
      <c r="R101" s="34">
        <f t="shared" si="10"/>
        <v>0</v>
      </c>
      <c r="S101" s="35">
        <f t="shared" si="11"/>
        <v>2</v>
      </c>
      <c r="T101" t="str">
        <f t="shared" ref="T101:T132" si="12">IF(R101&gt;0,J101,"")</f>
        <v/>
      </c>
      <c r="U101" t="str">
        <f t="shared" ref="U101:U132" si="13">IF(S101&gt;0,J101,"")</f>
        <v>Сузана Цвијановић</v>
      </c>
    </row>
    <row r="102" spans="1:21" ht="15" customHeight="1" x14ac:dyDescent="0.25">
      <c r="A102" s="18">
        <v>27</v>
      </c>
      <c r="B102" s="23" t="s">
        <v>127</v>
      </c>
      <c r="C102" s="20" t="s">
        <v>26</v>
      </c>
      <c r="D102" s="21" t="s">
        <v>119</v>
      </c>
      <c r="E102" s="21" t="s">
        <v>107</v>
      </c>
      <c r="F102" s="21" t="s">
        <v>21</v>
      </c>
      <c r="G102" s="21">
        <v>4</v>
      </c>
      <c r="H102" s="21"/>
      <c r="I102" s="21"/>
      <c r="J102" s="22" t="s">
        <v>128</v>
      </c>
      <c r="K102" s="23" t="s">
        <v>49</v>
      </c>
      <c r="L102" s="21" t="s">
        <v>43</v>
      </c>
      <c r="M102" s="23" t="s">
        <v>76</v>
      </c>
      <c r="N102" s="24"/>
      <c r="O102" s="24">
        <v>1</v>
      </c>
      <c r="P102" s="24"/>
      <c r="Q102" s="24"/>
      <c r="R102" s="25">
        <f t="shared" si="10"/>
        <v>4</v>
      </c>
      <c r="S102" s="26">
        <f t="shared" si="11"/>
        <v>0</v>
      </c>
      <c r="T102" t="str">
        <f t="shared" si="12"/>
        <v>Цвико Јекић</v>
      </c>
      <c r="U102" t="str">
        <f t="shared" si="13"/>
        <v/>
      </c>
    </row>
    <row r="103" spans="1:21" ht="15" customHeight="1" x14ac:dyDescent="0.25">
      <c r="A103" s="27"/>
      <c r="B103" s="32" t="s">
        <v>127</v>
      </c>
      <c r="C103" s="29" t="s">
        <v>26</v>
      </c>
      <c r="D103" s="30" t="s">
        <v>119</v>
      </c>
      <c r="E103" s="30" t="s">
        <v>107</v>
      </c>
      <c r="F103" s="30" t="s">
        <v>22</v>
      </c>
      <c r="G103" s="30"/>
      <c r="H103" s="30">
        <v>2</v>
      </c>
      <c r="I103" s="30"/>
      <c r="J103" s="31" t="s">
        <v>52</v>
      </c>
      <c r="K103" s="32" t="s">
        <v>53</v>
      </c>
      <c r="L103" s="30" t="s">
        <v>21</v>
      </c>
      <c r="M103" s="32" t="s">
        <v>31</v>
      </c>
      <c r="N103" s="33"/>
      <c r="O103" s="33"/>
      <c r="P103" s="33">
        <v>1</v>
      </c>
      <c r="Q103" s="33"/>
      <c r="R103" s="34">
        <f t="shared" ref="R103:R134" si="14">G103*O103</f>
        <v>0</v>
      </c>
      <c r="S103" s="35">
        <f t="shared" ref="S103:S134" si="15">H103*P103</f>
        <v>2</v>
      </c>
      <c r="T103" t="str">
        <f t="shared" si="12"/>
        <v/>
      </c>
      <c r="U103" t="str">
        <f t="shared" si="13"/>
        <v>Златко Симикић</v>
      </c>
    </row>
    <row r="104" spans="1:21" ht="15" customHeight="1" x14ac:dyDescent="0.25">
      <c r="A104" s="18">
        <v>28</v>
      </c>
      <c r="B104" s="23" t="s">
        <v>129</v>
      </c>
      <c r="C104" s="20" t="s">
        <v>26</v>
      </c>
      <c r="D104" s="21" t="s">
        <v>59</v>
      </c>
      <c r="E104" s="21" t="s">
        <v>107</v>
      </c>
      <c r="F104" s="21" t="s">
        <v>21</v>
      </c>
      <c r="G104" s="21">
        <v>4</v>
      </c>
      <c r="H104" s="37"/>
      <c r="I104" s="21"/>
      <c r="J104" s="22" t="s">
        <v>113</v>
      </c>
      <c r="K104" s="23" t="s">
        <v>36</v>
      </c>
      <c r="L104" s="21" t="s">
        <v>43</v>
      </c>
      <c r="M104" s="23" t="s">
        <v>76</v>
      </c>
      <c r="N104" s="24"/>
      <c r="O104" s="24">
        <v>1</v>
      </c>
      <c r="P104" s="24"/>
      <c r="Q104" s="24"/>
      <c r="R104" s="25">
        <f t="shared" si="14"/>
        <v>4</v>
      </c>
      <c r="S104" s="26">
        <f t="shared" si="15"/>
        <v>0</v>
      </c>
      <c r="T104" t="str">
        <f t="shared" si="12"/>
        <v>Дејан Тешић</v>
      </c>
      <c r="U104" t="str">
        <f t="shared" si="13"/>
        <v/>
      </c>
    </row>
    <row r="105" spans="1:21" ht="15" customHeight="1" x14ac:dyDescent="0.25">
      <c r="A105" s="27"/>
      <c r="B105" s="32" t="s">
        <v>129</v>
      </c>
      <c r="C105" s="29" t="s">
        <v>26</v>
      </c>
      <c r="D105" s="30" t="s">
        <v>59</v>
      </c>
      <c r="E105" s="30" t="s">
        <v>107</v>
      </c>
      <c r="F105" s="30" t="s">
        <v>22</v>
      </c>
      <c r="G105" s="30"/>
      <c r="H105" s="30">
        <v>2</v>
      </c>
      <c r="I105" s="30"/>
      <c r="J105" s="31" t="s">
        <v>77</v>
      </c>
      <c r="K105" s="32" t="s">
        <v>40</v>
      </c>
      <c r="L105" s="30" t="s">
        <v>21</v>
      </c>
      <c r="M105" s="32" t="s">
        <v>31</v>
      </c>
      <c r="N105" s="33"/>
      <c r="O105" s="33"/>
      <c r="P105" s="33">
        <v>1</v>
      </c>
      <c r="Q105" s="33"/>
      <c r="R105" s="34">
        <f t="shared" si="14"/>
        <v>0</v>
      </c>
      <c r="S105" s="35">
        <f t="shared" si="15"/>
        <v>2</v>
      </c>
      <c r="T105" t="str">
        <f t="shared" si="12"/>
        <v/>
      </c>
      <c r="U105" t="str">
        <f t="shared" si="13"/>
        <v>Огњен Ранкић</v>
      </c>
    </row>
    <row r="106" spans="1:21" ht="15" customHeight="1" x14ac:dyDescent="0.25">
      <c r="A106" s="18">
        <v>39</v>
      </c>
      <c r="B106" s="23" t="s">
        <v>130</v>
      </c>
      <c r="C106" s="20" t="s">
        <v>26</v>
      </c>
      <c r="D106" s="21" t="s">
        <v>74</v>
      </c>
      <c r="E106" s="21" t="s">
        <v>107</v>
      </c>
      <c r="F106" s="21" t="s">
        <v>21</v>
      </c>
      <c r="G106" s="21">
        <v>3</v>
      </c>
      <c r="H106" s="37"/>
      <c r="I106" s="21"/>
      <c r="J106" s="22" t="s">
        <v>61</v>
      </c>
      <c r="K106" s="23" t="s">
        <v>30</v>
      </c>
      <c r="L106" s="21" t="s">
        <v>21</v>
      </c>
      <c r="M106" s="23" t="s">
        <v>31</v>
      </c>
      <c r="N106" s="24"/>
      <c r="O106" s="24">
        <v>1</v>
      </c>
      <c r="P106" s="24"/>
      <c r="Q106" s="24"/>
      <c r="R106" s="25">
        <f t="shared" si="14"/>
        <v>3</v>
      </c>
      <c r="S106" s="26">
        <f t="shared" si="15"/>
        <v>0</v>
      </c>
      <c r="T106" t="str">
        <f t="shared" si="12"/>
        <v>Бранко Крсмановић</v>
      </c>
      <c r="U106" t="str">
        <f t="shared" si="13"/>
        <v/>
      </c>
    </row>
    <row r="107" spans="1:21" ht="15" customHeight="1" x14ac:dyDescent="0.25">
      <c r="A107" s="27"/>
      <c r="B107" s="32" t="s">
        <v>130</v>
      </c>
      <c r="C107" s="29" t="s">
        <v>26</v>
      </c>
      <c r="D107" s="30" t="s">
        <v>74</v>
      </c>
      <c r="E107" s="30" t="s">
        <v>107</v>
      </c>
      <c r="F107" s="30" t="s">
        <v>21</v>
      </c>
      <c r="G107" s="30">
        <v>1</v>
      </c>
      <c r="H107" s="52"/>
      <c r="I107" s="30"/>
      <c r="J107" s="31" t="s">
        <v>38</v>
      </c>
      <c r="K107" s="32" t="s">
        <v>30</v>
      </c>
      <c r="L107" s="30" t="s">
        <v>21</v>
      </c>
      <c r="M107" s="32" t="s">
        <v>31</v>
      </c>
      <c r="N107" s="33"/>
      <c r="O107" s="33">
        <v>1</v>
      </c>
      <c r="P107" s="33"/>
      <c r="Q107" s="33"/>
      <c r="R107" s="34">
        <f t="shared" si="14"/>
        <v>1</v>
      </c>
      <c r="S107" s="35">
        <f t="shared" si="15"/>
        <v>0</v>
      </c>
      <c r="T107" t="str">
        <f t="shared" si="12"/>
        <v>Срђан Дамјановић</v>
      </c>
      <c r="U107" t="str">
        <f t="shared" si="13"/>
        <v/>
      </c>
    </row>
    <row r="108" spans="1:21" ht="15" customHeight="1" x14ac:dyDescent="0.25">
      <c r="A108" s="27"/>
      <c r="B108" s="32" t="s">
        <v>130</v>
      </c>
      <c r="C108" s="29" t="s">
        <v>26</v>
      </c>
      <c r="D108" s="30" t="s">
        <v>74</v>
      </c>
      <c r="E108" s="30" t="s">
        <v>107</v>
      </c>
      <c r="F108" s="30" t="s">
        <v>22</v>
      </c>
      <c r="G108" s="30"/>
      <c r="H108" s="30">
        <v>2</v>
      </c>
      <c r="I108" s="30"/>
      <c r="J108" s="31" t="s">
        <v>86</v>
      </c>
      <c r="K108" s="32" t="s">
        <v>33</v>
      </c>
      <c r="L108" s="30" t="s">
        <v>21</v>
      </c>
      <c r="M108" s="32" t="s">
        <v>31</v>
      </c>
      <c r="N108" s="33"/>
      <c r="O108" s="33"/>
      <c r="P108" s="33">
        <v>2</v>
      </c>
      <c r="Q108" s="33"/>
      <c r="R108" s="34">
        <f t="shared" si="14"/>
        <v>0</v>
      </c>
      <c r="S108" s="35">
        <f t="shared" si="15"/>
        <v>4</v>
      </c>
      <c r="T108" t="str">
        <f t="shared" si="12"/>
        <v/>
      </c>
      <c r="U108" t="str">
        <f t="shared" si="13"/>
        <v>Раде Божић</v>
      </c>
    </row>
    <row r="109" spans="1:21" ht="15" customHeight="1" x14ac:dyDescent="0.25">
      <c r="A109" s="18">
        <v>40</v>
      </c>
      <c r="B109" s="22" t="s">
        <v>131</v>
      </c>
      <c r="C109" s="20" t="s">
        <v>26</v>
      </c>
      <c r="D109" s="21" t="s">
        <v>74</v>
      </c>
      <c r="E109" s="21" t="s">
        <v>107</v>
      </c>
      <c r="F109" s="21" t="s">
        <v>21</v>
      </c>
      <c r="G109" s="21">
        <v>3</v>
      </c>
      <c r="H109" s="37"/>
      <c r="I109" s="21"/>
      <c r="J109" s="22" t="s">
        <v>132</v>
      </c>
      <c r="K109" s="23" t="s">
        <v>36</v>
      </c>
      <c r="L109" s="21" t="s">
        <v>43</v>
      </c>
      <c r="M109" s="23" t="s">
        <v>133</v>
      </c>
      <c r="N109" s="24"/>
      <c r="O109" s="24">
        <v>1</v>
      </c>
      <c r="P109" s="24"/>
      <c r="Q109" s="24"/>
      <c r="R109" s="25">
        <f t="shared" si="14"/>
        <v>3</v>
      </c>
      <c r="S109" s="26">
        <f t="shared" si="15"/>
        <v>0</v>
      </c>
      <c r="T109" t="str">
        <f t="shared" si="12"/>
        <v>Александар Ђурић</v>
      </c>
      <c r="U109" t="str">
        <f t="shared" si="13"/>
        <v/>
      </c>
    </row>
    <row r="110" spans="1:21" ht="15" customHeight="1" x14ac:dyDescent="0.25">
      <c r="A110" s="27"/>
      <c r="B110" s="32" t="s">
        <v>131</v>
      </c>
      <c r="C110" s="29" t="s">
        <v>26</v>
      </c>
      <c r="D110" s="30" t="s">
        <v>74</v>
      </c>
      <c r="E110" s="30" t="s">
        <v>107</v>
      </c>
      <c r="F110" s="30" t="s">
        <v>22</v>
      </c>
      <c r="G110" s="30"/>
      <c r="H110" s="30">
        <v>1</v>
      </c>
      <c r="I110" s="30"/>
      <c r="J110" s="31" t="s">
        <v>134</v>
      </c>
      <c r="K110" s="32" t="s">
        <v>36</v>
      </c>
      <c r="L110" s="30" t="s">
        <v>43</v>
      </c>
      <c r="M110" s="32" t="s">
        <v>133</v>
      </c>
      <c r="N110" s="33"/>
      <c r="O110" s="33"/>
      <c r="P110" s="33">
        <v>1</v>
      </c>
      <c r="Q110" s="33"/>
      <c r="R110" s="34">
        <f t="shared" si="14"/>
        <v>0</v>
      </c>
      <c r="S110" s="35">
        <f t="shared" si="15"/>
        <v>1</v>
      </c>
      <c r="T110" t="str">
        <f t="shared" si="12"/>
        <v/>
      </c>
      <c r="U110" t="str">
        <f t="shared" si="13"/>
        <v>Рада Мандић</v>
      </c>
    </row>
    <row r="111" spans="1:21" ht="15" customHeight="1" x14ac:dyDescent="0.25">
      <c r="A111" s="18">
        <v>41</v>
      </c>
      <c r="B111" s="23" t="s">
        <v>135</v>
      </c>
      <c r="C111" s="20" t="s">
        <v>26</v>
      </c>
      <c r="D111" s="21" t="s">
        <v>74</v>
      </c>
      <c r="E111" s="21" t="s">
        <v>107</v>
      </c>
      <c r="F111" s="21" t="s">
        <v>21</v>
      </c>
      <c r="G111" s="21">
        <v>4</v>
      </c>
      <c r="H111" s="37"/>
      <c r="I111" s="21"/>
      <c r="J111" s="22" t="s">
        <v>29</v>
      </c>
      <c r="K111" s="23" t="s">
        <v>30</v>
      </c>
      <c r="L111" s="21" t="s">
        <v>21</v>
      </c>
      <c r="M111" s="23" t="s">
        <v>31</v>
      </c>
      <c r="N111" s="24"/>
      <c r="O111" s="24">
        <v>1</v>
      </c>
      <c r="P111" s="24"/>
      <c r="Q111" s="24"/>
      <c r="R111" s="25">
        <f t="shared" si="14"/>
        <v>4</v>
      </c>
      <c r="S111" s="26">
        <f t="shared" si="15"/>
        <v>0</v>
      </c>
      <c r="T111" t="str">
        <f t="shared" si="12"/>
        <v>Зоран Мастило</v>
      </c>
      <c r="U111" t="str">
        <f t="shared" si="13"/>
        <v/>
      </c>
    </row>
    <row r="112" spans="1:21" ht="15" customHeight="1" x14ac:dyDescent="0.25">
      <c r="A112" s="27"/>
      <c r="B112" s="32" t="s">
        <v>135</v>
      </c>
      <c r="C112" s="29" t="s">
        <v>26</v>
      </c>
      <c r="D112" s="30" t="s">
        <v>74</v>
      </c>
      <c r="E112" s="30" t="s">
        <v>107</v>
      </c>
      <c r="F112" s="30" t="s">
        <v>22</v>
      </c>
      <c r="G112" s="30"/>
      <c r="H112" s="30">
        <v>2</v>
      </c>
      <c r="I112" s="30"/>
      <c r="J112" s="31" t="s">
        <v>32</v>
      </c>
      <c r="K112" s="32" t="s">
        <v>33</v>
      </c>
      <c r="L112" s="30" t="s">
        <v>21</v>
      </c>
      <c r="M112" s="32" t="s">
        <v>31</v>
      </c>
      <c r="N112" s="33"/>
      <c r="O112" s="33"/>
      <c r="P112" s="33">
        <v>1</v>
      </c>
      <c r="Q112" s="33"/>
      <c r="R112" s="34">
        <f t="shared" si="14"/>
        <v>0</v>
      </c>
      <c r="S112" s="35">
        <f t="shared" si="15"/>
        <v>2</v>
      </c>
      <c r="T112" t="str">
        <f t="shared" si="12"/>
        <v/>
      </c>
      <c r="U112" t="str">
        <f t="shared" si="13"/>
        <v>Биљана Станивук</v>
      </c>
    </row>
    <row r="113" spans="1:21" ht="15" customHeight="1" x14ac:dyDescent="0.25">
      <c r="A113" s="18">
        <v>42</v>
      </c>
      <c r="B113" s="23" t="s">
        <v>136</v>
      </c>
      <c r="C113" s="20" t="s">
        <v>26</v>
      </c>
      <c r="D113" s="21" t="s">
        <v>74</v>
      </c>
      <c r="E113" s="21" t="s">
        <v>107</v>
      </c>
      <c r="F113" s="21" t="s">
        <v>21</v>
      </c>
      <c r="G113" s="21">
        <v>4</v>
      </c>
      <c r="H113" s="37"/>
      <c r="I113" s="21"/>
      <c r="J113" s="22" t="s">
        <v>101</v>
      </c>
      <c r="K113" s="23" t="s">
        <v>30</v>
      </c>
      <c r="L113" s="21" t="s">
        <v>65</v>
      </c>
      <c r="M113" s="23" t="s">
        <v>102</v>
      </c>
      <c r="N113" s="24"/>
      <c r="O113" s="24">
        <v>1</v>
      </c>
      <c r="P113" s="24"/>
      <c r="Q113" s="24"/>
      <c r="R113" s="25">
        <f t="shared" si="14"/>
        <v>4</v>
      </c>
      <c r="S113" s="26">
        <f t="shared" si="15"/>
        <v>0</v>
      </c>
      <c r="T113" t="str">
        <f t="shared" si="12"/>
        <v>Јелена Кочовић</v>
      </c>
      <c r="U113" t="str">
        <f t="shared" si="13"/>
        <v/>
      </c>
    </row>
    <row r="114" spans="1:21" ht="15" customHeight="1" x14ac:dyDescent="0.25">
      <c r="A114" s="27"/>
      <c r="B114" s="32" t="s">
        <v>136</v>
      </c>
      <c r="C114" s="29" t="s">
        <v>26</v>
      </c>
      <c r="D114" s="30" t="s">
        <v>137</v>
      </c>
      <c r="E114" s="30" t="s">
        <v>107</v>
      </c>
      <c r="F114" s="30" t="s">
        <v>22</v>
      </c>
      <c r="G114" s="30"/>
      <c r="H114" s="30">
        <v>2</v>
      </c>
      <c r="I114" s="30"/>
      <c r="J114" s="31" t="s">
        <v>57</v>
      </c>
      <c r="K114" s="32" t="s">
        <v>33</v>
      </c>
      <c r="L114" s="30" t="s">
        <v>21</v>
      </c>
      <c r="M114" s="32" t="s">
        <v>31</v>
      </c>
      <c r="N114" s="33"/>
      <c r="O114" s="33"/>
      <c r="P114" s="33">
        <v>1</v>
      </c>
      <c r="Q114" s="33"/>
      <c r="R114" s="34">
        <f t="shared" si="14"/>
        <v>0</v>
      </c>
      <c r="S114" s="35">
        <f t="shared" si="15"/>
        <v>2</v>
      </c>
      <c r="T114" t="str">
        <f t="shared" si="12"/>
        <v/>
      </c>
      <c r="U114" t="str">
        <f t="shared" si="13"/>
        <v>Наташа Тешић</v>
      </c>
    </row>
    <row r="115" spans="1:21" ht="15" customHeight="1" x14ac:dyDescent="0.25">
      <c r="A115" s="18">
        <v>43</v>
      </c>
      <c r="B115" s="23" t="s">
        <v>138</v>
      </c>
      <c r="C115" s="20" t="s">
        <v>26</v>
      </c>
      <c r="D115" s="21" t="s">
        <v>74</v>
      </c>
      <c r="E115" s="21" t="s">
        <v>107</v>
      </c>
      <c r="F115" s="21" t="s">
        <v>21</v>
      </c>
      <c r="G115" s="21">
        <v>4</v>
      </c>
      <c r="H115" s="37"/>
      <c r="I115" s="21"/>
      <c r="J115" s="22" t="s">
        <v>56</v>
      </c>
      <c r="K115" s="23" t="s">
        <v>30</v>
      </c>
      <c r="L115" s="21" t="s">
        <v>21</v>
      </c>
      <c r="M115" s="23" t="s">
        <v>31</v>
      </c>
      <c r="N115" s="24"/>
      <c r="O115" s="24">
        <v>1</v>
      </c>
      <c r="P115" s="24"/>
      <c r="Q115" s="24"/>
      <c r="R115" s="25">
        <f t="shared" si="14"/>
        <v>4</v>
      </c>
      <c r="S115" s="26">
        <f t="shared" si="15"/>
        <v>0</v>
      </c>
      <c r="T115" t="str">
        <f t="shared" si="12"/>
        <v>Мирела Митрашевић</v>
      </c>
      <c r="U115" t="str">
        <f t="shared" si="13"/>
        <v/>
      </c>
    </row>
    <row r="116" spans="1:21" ht="15" customHeight="1" x14ac:dyDescent="0.25">
      <c r="A116" s="27"/>
      <c r="B116" s="32" t="s">
        <v>138</v>
      </c>
      <c r="C116" s="29" t="s">
        <v>26</v>
      </c>
      <c r="D116" s="30" t="s">
        <v>74</v>
      </c>
      <c r="E116" s="30" t="s">
        <v>107</v>
      </c>
      <c r="F116" s="30" t="s">
        <v>22</v>
      </c>
      <c r="G116" s="30"/>
      <c r="H116" s="30">
        <v>2</v>
      </c>
      <c r="I116" s="30"/>
      <c r="J116" s="31" t="s">
        <v>57</v>
      </c>
      <c r="K116" s="32" t="s">
        <v>33</v>
      </c>
      <c r="L116" s="30" t="s">
        <v>21</v>
      </c>
      <c r="M116" s="32" t="s">
        <v>31</v>
      </c>
      <c r="N116" s="33"/>
      <c r="O116" s="33"/>
      <c r="P116" s="33">
        <v>1</v>
      </c>
      <c r="Q116" s="33"/>
      <c r="R116" s="34">
        <f t="shared" si="14"/>
        <v>0</v>
      </c>
      <c r="S116" s="35">
        <f t="shared" si="15"/>
        <v>2</v>
      </c>
      <c r="T116" t="str">
        <f t="shared" si="12"/>
        <v/>
      </c>
      <c r="U116" t="str">
        <f t="shared" si="13"/>
        <v>Наташа Тешић</v>
      </c>
    </row>
    <row r="117" spans="1:21" ht="15" customHeight="1" x14ac:dyDescent="0.25">
      <c r="A117" s="18">
        <v>44</v>
      </c>
      <c r="B117" s="23" t="s">
        <v>139</v>
      </c>
      <c r="C117" s="20" t="s">
        <v>26</v>
      </c>
      <c r="D117" s="21" t="s">
        <v>74</v>
      </c>
      <c r="E117" s="21" t="s">
        <v>107</v>
      </c>
      <c r="F117" s="21" t="s">
        <v>21</v>
      </c>
      <c r="G117" s="21">
        <v>3</v>
      </c>
      <c r="H117" s="37"/>
      <c r="I117" s="21"/>
      <c r="J117" s="22" t="s">
        <v>29</v>
      </c>
      <c r="K117" s="23" t="s">
        <v>30</v>
      </c>
      <c r="L117" s="21" t="s">
        <v>21</v>
      </c>
      <c r="M117" s="23" t="s">
        <v>31</v>
      </c>
      <c r="N117" s="24"/>
      <c r="O117" s="24">
        <v>1</v>
      </c>
      <c r="P117" s="24"/>
      <c r="Q117" s="24"/>
      <c r="R117" s="25">
        <f t="shared" si="14"/>
        <v>3</v>
      </c>
      <c r="S117" s="26">
        <f t="shared" si="15"/>
        <v>0</v>
      </c>
      <c r="T117" t="str">
        <f t="shared" si="12"/>
        <v>Зоран Мастило</v>
      </c>
      <c r="U117" t="str">
        <f t="shared" si="13"/>
        <v/>
      </c>
    </row>
    <row r="118" spans="1:21" ht="15" customHeight="1" x14ac:dyDescent="0.25">
      <c r="A118" s="27"/>
      <c r="B118" s="32" t="s">
        <v>139</v>
      </c>
      <c r="C118" s="29" t="s">
        <v>26</v>
      </c>
      <c r="D118" s="30" t="s">
        <v>74</v>
      </c>
      <c r="E118" s="30" t="s">
        <v>107</v>
      </c>
      <c r="F118" s="30" t="s">
        <v>22</v>
      </c>
      <c r="G118" s="30"/>
      <c r="H118" s="30">
        <v>1</v>
      </c>
      <c r="I118" s="30"/>
      <c r="J118" s="31" t="s">
        <v>57</v>
      </c>
      <c r="K118" s="32" t="s">
        <v>33</v>
      </c>
      <c r="L118" s="30" t="s">
        <v>21</v>
      </c>
      <c r="M118" s="32" t="s">
        <v>31</v>
      </c>
      <c r="N118" s="33"/>
      <c r="O118" s="33"/>
      <c r="P118" s="33">
        <v>1</v>
      </c>
      <c r="Q118" s="33"/>
      <c r="R118" s="34">
        <f t="shared" si="14"/>
        <v>0</v>
      </c>
      <c r="S118" s="35">
        <f t="shared" si="15"/>
        <v>1</v>
      </c>
      <c r="T118" t="str">
        <f t="shared" si="12"/>
        <v/>
      </c>
      <c r="U118" t="str">
        <f t="shared" si="13"/>
        <v>Наташа Тешић</v>
      </c>
    </row>
    <row r="119" spans="1:21" ht="15" customHeight="1" x14ac:dyDescent="0.25">
      <c r="A119" s="18">
        <v>45</v>
      </c>
      <c r="B119" s="23" t="s">
        <v>140</v>
      </c>
      <c r="C119" s="20" t="s">
        <v>26</v>
      </c>
      <c r="D119" s="21" t="s">
        <v>74</v>
      </c>
      <c r="E119" s="21" t="s">
        <v>107</v>
      </c>
      <c r="F119" s="21" t="s">
        <v>21</v>
      </c>
      <c r="G119" s="21">
        <v>3</v>
      </c>
      <c r="H119" s="37"/>
      <c r="I119" s="21"/>
      <c r="J119" s="22" t="s">
        <v>94</v>
      </c>
      <c r="K119" s="23" t="s">
        <v>49</v>
      </c>
      <c r="L119" s="21" t="s">
        <v>21</v>
      </c>
      <c r="M119" s="23" t="s">
        <v>31</v>
      </c>
      <c r="N119" s="24"/>
      <c r="O119" s="24">
        <v>1</v>
      </c>
      <c r="P119" s="24"/>
      <c r="Q119" s="24"/>
      <c r="R119" s="25">
        <f t="shared" si="14"/>
        <v>3</v>
      </c>
      <c r="S119" s="26">
        <f t="shared" si="15"/>
        <v>0</v>
      </c>
      <c r="T119" t="str">
        <f t="shared" si="12"/>
        <v xml:space="preserve">Предраг Катанић </v>
      </c>
      <c r="U119" t="str">
        <f t="shared" si="13"/>
        <v/>
      </c>
    </row>
    <row r="120" spans="1:21" ht="15" customHeight="1" x14ac:dyDescent="0.25">
      <c r="A120" s="27"/>
      <c r="B120" s="32" t="s">
        <v>140</v>
      </c>
      <c r="C120" s="29" t="s">
        <v>26</v>
      </c>
      <c r="D120" s="30" t="s">
        <v>74</v>
      </c>
      <c r="E120" s="30" t="s">
        <v>107</v>
      </c>
      <c r="F120" s="30" t="s">
        <v>22</v>
      </c>
      <c r="G120" s="30"/>
      <c r="H120" s="30">
        <v>1</v>
      </c>
      <c r="I120" s="30"/>
      <c r="J120" s="31" t="s">
        <v>86</v>
      </c>
      <c r="K120" s="32" t="s">
        <v>33</v>
      </c>
      <c r="L120" s="30" t="s">
        <v>21</v>
      </c>
      <c r="M120" s="32" t="s">
        <v>31</v>
      </c>
      <c r="N120" s="33"/>
      <c r="O120" s="33"/>
      <c r="P120" s="33">
        <v>1</v>
      </c>
      <c r="Q120" s="33"/>
      <c r="R120" s="34">
        <f t="shared" si="14"/>
        <v>0</v>
      </c>
      <c r="S120" s="35">
        <f t="shared" si="15"/>
        <v>1</v>
      </c>
      <c r="T120" t="str">
        <f t="shared" si="12"/>
        <v/>
      </c>
      <c r="U120" t="str">
        <f t="shared" si="13"/>
        <v>Раде Божић</v>
      </c>
    </row>
    <row r="121" spans="1:21" ht="15" customHeight="1" x14ac:dyDescent="0.25">
      <c r="A121" s="18">
        <v>46</v>
      </c>
      <c r="B121" s="23" t="s">
        <v>141</v>
      </c>
      <c r="C121" s="20" t="s">
        <v>26</v>
      </c>
      <c r="D121" s="21" t="s">
        <v>74</v>
      </c>
      <c r="E121" s="21" t="s">
        <v>107</v>
      </c>
      <c r="F121" s="21" t="s">
        <v>21</v>
      </c>
      <c r="G121" s="21">
        <v>4</v>
      </c>
      <c r="H121" s="37"/>
      <c r="I121" s="21"/>
      <c r="J121" s="22" t="s">
        <v>94</v>
      </c>
      <c r="K121" s="23" t="s">
        <v>49</v>
      </c>
      <c r="L121" s="21" t="s">
        <v>21</v>
      </c>
      <c r="M121" s="23" t="s">
        <v>31</v>
      </c>
      <c r="N121" s="24"/>
      <c r="O121" s="24">
        <v>1</v>
      </c>
      <c r="P121" s="24"/>
      <c r="Q121" s="24"/>
      <c r="R121" s="25">
        <f t="shared" si="14"/>
        <v>4</v>
      </c>
      <c r="S121" s="26">
        <f t="shared" si="15"/>
        <v>0</v>
      </c>
      <c r="T121" t="str">
        <f t="shared" si="12"/>
        <v xml:space="preserve">Предраг Катанић </v>
      </c>
      <c r="U121" t="str">
        <f t="shared" si="13"/>
        <v/>
      </c>
    </row>
    <row r="122" spans="1:21" ht="15" customHeight="1" x14ac:dyDescent="0.25">
      <c r="A122" s="27"/>
      <c r="B122" s="32" t="s">
        <v>141</v>
      </c>
      <c r="C122" s="29" t="s">
        <v>26</v>
      </c>
      <c r="D122" s="30" t="s">
        <v>137</v>
      </c>
      <c r="E122" s="30" t="s">
        <v>107</v>
      </c>
      <c r="F122" s="30"/>
      <c r="G122" s="30"/>
      <c r="H122" s="30">
        <v>3</v>
      </c>
      <c r="I122" s="30"/>
      <c r="J122" s="31" t="s">
        <v>86</v>
      </c>
      <c r="K122" s="32" t="s">
        <v>33</v>
      </c>
      <c r="L122" s="30" t="s">
        <v>21</v>
      </c>
      <c r="M122" s="32" t="s">
        <v>31</v>
      </c>
      <c r="N122" s="33"/>
      <c r="O122" s="33"/>
      <c r="P122" s="33">
        <v>1</v>
      </c>
      <c r="Q122" s="33"/>
      <c r="R122" s="34">
        <f t="shared" si="14"/>
        <v>0</v>
      </c>
      <c r="S122" s="35">
        <f t="shared" si="15"/>
        <v>3</v>
      </c>
      <c r="T122" t="str">
        <f t="shared" si="12"/>
        <v/>
      </c>
      <c r="U122" t="str">
        <f t="shared" si="13"/>
        <v>Раде Божић</v>
      </c>
    </row>
    <row r="123" spans="1:21" ht="15" customHeight="1" x14ac:dyDescent="0.25">
      <c r="A123" s="18">
        <v>47</v>
      </c>
      <c r="B123" s="23" t="s">
        <v>142</v>
      </c>
      <c r="C123" s="20" t="s">
        <v>26</v>
      </c>
      <c r="D123" s="21" t="s">
        <v>74</v>
      </c>
      <c r="E123" s="21" t="s">
        <v>107</v>
      </c>
      <c r="F123" s="21" t="s">
        <v>21</v>
      </c>
      <c r="G123" s="21">
        <v>4</v>
      </c>
      <c r="H123" s="37"/>
      <c r="I123" s="21"/>
      <c r="J123" s="22" t="s">
        <v>71</v>
      </c>
      <c r="K123" s="23" t="s">
        <v>49</v>
      </c>
      <c r="L123" s="21" t="s">
        <v>21</v>
      </c>
      <c r="M123" s="23" t="s">
        <v>31</v>
      </c>
      <c r="N123" s="24"/>
      <c r="O123" s="24">
        <v>1</v>
      </c>
      <c r="P123" s="24"/>
      <c r="Q123" s="24"/>
      <c r="R123" s="25">
        <f t="shared" si="14"/>
        <v>4</v>
      </c>
      <c r="S123" s="26">
        <f t="shared" si="15"/>
        <v>0</v>
      </c>
      <c r="T123" t="str">
        <f t="shared" si="12"/>
        <v>Весна Петровић</v>
      </c>
      <c r="U123" t="str">
        <f t="shared" si="13"/>
        <v/>
      </c>
    </row>
    <row r="124" spans="1:21" ht="15" customHeight="1" x14ac:dyDescent="0.25">
      <c r="A124" s="27"/>
      <c r="B124" s="32" t="s">
        <v>142</v>
      </c>
      <c r="C124" s="29" t="s">
        <v>26</v>
      </c>
      <c r="D124" s="30" t="s">
        <v>74</v>
      </c>
      <c r="E124" s="30" t="s">
        <v>107</v>
      </c>
      <c r="F124" s="30" t="s">
        <v>22</v>
      </c>
      <c r="G124" s="30"/>
      <c r="H124" s="30">
        <v>2</v>
      </c>
      <c r="I124" s="30"/>
      <c r="J124" s="31" t="s">
        <v>52</v>
      </c>
      <c r="K124" s="32" t="s">
        <v>40</v>
      </c>
      <c r="L124" s="30" t="s">
        <v>21</v>
      </c>
      <c r="M124" s="32" t="s">
        <v>31</v>
      </c>
      <c r="N124" s="33"/>
      <c r="O124" s="33"/>
      <c r="P124" s="33">
        <v>1</v>
      </c>
      <c r="Q124" s="33"/>
      <c r="R124" s="34">
        <f t="shared" si="14"/>
        <v>0</v>
      </c>
      <c r="S124" s="35">
        <f t="shared" si="15"/>
        <v>2</v>
      </c>
      <c r="T124" t="str">
        <f t="shared" si="12"/>
        <v/>
      </c>
      <c r="U124" t="str">
        <f t="shared" si="13"/>
        <v>Златко Симикић</v>
      </c>
    </row>
    <row r="125" spans="1:21" ht="15" customHeight="1" x14ac:dyDescent="0.25">
      <c r="A125" s="63">
        <v>54</v>
      </c>
      <c r="B125" s="64" t="s">
        <v>143</v>
      </c>
      <c r="C125" s="65" t="s">
        <v>26</v>
      </c>
      <c r="D125" s="66" t="s">
        <v>97</v>
      </c>
      <c r="E125" s="66" t="s">
        <v>107</v>
      </c>
      <c r="F125" s="66" t="s">
        <v>21</v>
      </c>
      <c r="G125" s="66">
        <v>0</v>
      </c>
      <c r="H125" s="67"/>
      <c r="I125" s="66"/>
      <c r="J125" s="68" t="s">
        <v>71</v>
      </c>
      <c r="K125" s="64" t="s">
        <v>49</v>
      </c>
      <c r="L125" s="66" t="s">
        <v>21</v>
      </c>
      <c r="M125" s="64" t="s">
        <v>31</v>
      </c>
      <c r="N125" s="69"/>
      <c r="O125" s="69">
        <v>0</v>
      </c>
      <c r="P125" s="69"/>
      <c r="Q125" s="69"/>
      <c r="R125" s="70">
        <f t="shared" si="14"/>
        <v>0</v>
      </c>
      <c r="S125" s="71">
        <f t="shared" si="15"/>
        <v>0</v>
      </c>
      <c r="T125" t="str">
        <f t="shared" si="12"/>
        <v/>
      </c>
      <c r="U125" t="str">
        <f t="shared" si="13"/>
        <v/>
      </c>
    </row>
    <row r="126" spans="1:21" ht="15" customHeight="1" x14ac:dyDescent="0.25">
      <c r="A126" s="72"/>
      <c r="B126" s="73" t="s">
        <v>144</v>
      </c>
      <c r="C126" s="74" t="s">
        <v>26</v>
      </c>
      <c r="D126" s="75" t="s">
        <v>97</v>
      </c>
      <c r="E126" s="75" t="s">
        <v>107</v>
      </c>
      <c r="F126" s="75"/>
      <c r="G126" s="75"/>
      <c r="H126" s="75"/>
      <c r="I126" s="75"/>
      <c r="J126" s="76"/>
      <c r="K126" s="73"/>
      <c r="L126" s="75"/>
      <c r="M126" s="73"/>
      <c r="N126" s="77"/>
      <c r="O126" s="77"/>
      <c r="P126" s="77"/>
      <c r="Q126" s="77"/>
      <c r="R126" s="78">
        <f t="shared" si="14"/>
        <v>0</v>
      </c>
      <c r="S126" s="79">
        <f t="shared" si="15"/>
        <v>0</v>
      </c>
      <c r="T126" t="str">
        <f t="shared" si="12"/>
        <v/>
      </c>
      <c r="U126" t="str">
        <f t="shared" si="13"/>
        <v/>
      </c>
    </row>
    <row r="127" spans="1:21" ht="15" customHeight="1" x14ac:dyDescent="0.25">
      <c r="A127" s="80">
        <v>55</v>
      </c>
      <c r="B127" s="19" t="s">
        <v>145</v>
      </c>
      <c r="C127" s="20" t="s">
        <v>26</v>
      </c>
      <c r="D127" s="21" t="s">
        <v>97</v>
      </c>
      <c r="E127" s="21" t="s">
        <v>107</v>
      </c>
      <c r="F127" s="21" t="s">
        <v>21</v>
      </c>
      <c r="G127" s="21">
        <v>4</v>
      </c>
      <c r="H127" s="37"/>
      <c r="I127" s="21"/>
      <c r="J127" s="22" t="s">
        <v>88</v>
      </c>
      <c r="K127" s="23" t="s">
        <v>49</v>
      </c>
      <c r="L127" s="21" t="s">
        <v>21</v>
      </c>
      <c r="M127" s="23" t="s">
        <v>76</v>
      </c>
      <c r="N127" s="24"/>
      <c r="O127" s="24">
        <v>1</v>
      </c>
      <c r="P127" s="24"/>
      <c r="Q127" s="24"/>
      <c r="R127" s="25">
        <f t="shared" si="14"/>
        <v>4</v>
      </c>
      <c r="S127" s="26">
        <f t="shared" si="15"/>
        <v>0</v>
      </c>
      <c r="T127" t="str">
        <f t="shared" si="12"/>
        <v>Срђан Лалић</v>
      </c>
      <c r="U127" t="str">
        <f t="shared" si="13"/>
        <v/>
      </c>
    </row>
    <row r="128" spans="1:21" ht="15" customHeight="1" x14ac:dyDescent="0.25">
      <c r="A128" s="81"/>
      <c r="B128" s="28" t="s">
        <v>145</v>
      </c>
      <c r="C128" s="29" t="s">
        <v>26</v>
      </c>
      <c r="D128" s="30" t="s">
        <v>97</v>
      </c>
      <c r="E128" s="30" t="s">
        <v>107</v>
      </c>
      <c r="F128" s="30" t="s">
        <v>22</v>
      </c>
      <c r="G128" s="30"/>
      <c r="H128" s="30">
        <v>1</v>
      </c>
      <c r="I128" s="30"/>
      <c r="J128" s="31" t="s">
        <v>86</v>
      </c>
      <c r="K128" s="32" t="s">
        <v>33</v>
      </c>
      <c r="L128" s="30" t="s">
        <v>78</v>
      </c>
      <c r="M128" s="32" t="s">
        <v>146</v>
      </c>
      <c r="N128" s="33"/>
      <c r="O128" s="33"/>
      <c r="P128" s="33">
        <v>1</v>
      </c>
      <c r="Q128" s="33"/>
      <c r="R128" s="34">
        <f t="shared" si="14"/>
        <v>0</v>
      </c>
      <c r="S128" s="35">
        <f t="shared" si="15"/>
        <v>1</v>
      </c>
      <c r="T128" t="str">
        <f t="shared" si="12"/>
        <v/>
      </c>
      <c r="U128" t="str">
        <f t="shared" si="13"/>
        <v>Раде Божић</v>
      </c>
    </row>
    <row r="129" spans="1:21" ht="15" customHeight="1" x14ac:dyDescent="0.25">
      <c r="A129" s="80">
        <v>56</v>
      </c>
      <c r="B129" s="23" t="s">
        <v>147</v>
      </c>
      <c r="C129" s="20" t="s">
        <v>26</v>
      </c>
      <c r="D129" s="21" t="s">
        <v>97</v>
      </c>
      <c r="E129" s="21" t="s">
        <v>107</v>
      </c>
      <c r="F129" s="21" t="s">
        <v>21</v>
      </c>
      <c r="G129" s="21">
        <v>4</v>
      </c>
      <c r="H129" s="37"/>
      <c r="I129" s="21"/>
      <c r="J129" s="22" t="s">
        <v>68</v>
      </c>
      <c r="K129" s="23" t="s">
        <v>49</v>
      </c>
      <c r="L129" s="21" t="s">
        <v>21</v>
      </c>
      <c r="M129" s="23" t="s">
        <v>31</v>
      </c>
      <c r="N129" s="24"/>
      <c r="O129" s="24">
        <v>1</v>
      </c>
      <c r="P129" s="24"/>
      <c r="Q129" s="24"/>
      <c r="R129" s="25">
        <f t="shared" si="14"/>
        <v>4</v>
      </c>
      <c r="S129" s="26">
        <f t="shared" si="15"/>
        <v>0</v>
      </c>
      <c r="T129" t="str">
        <f t="shared" si="12"/>
        <v>Витомир Старчевић</v>
      </c>
      <c r="U129" t="str">
        <f t="shared" si="13"/>
        <v/>
      </c>
    </row>
    <row r="130" spans="1:21" ht="15" customHeight="1" x14ac:dyDescent="0.25">
      <c r="A130" s="81"/>
      <c r="B130" s="32" t="s">
        <v>147</v>
      </c>
      <c r="C130" s="29" t="s">
        <v>26</v>
      </c>
      <c r="D130" s="30" t="s">
        <v>97</v>
      </c>
      <c r="E130" s="30" t="s">
        <v>107</v>
      </c>
      <c r="F130" s="30" t="s">
        <v>22</v>
      </c>
      <c r="G130" s="30"/>
      <c r="H130" s="30">
        <v>1</v>
      </c>
      <c r="I130" s="30"/>
      <c r="J130" s="31" t="s">
        <v>69</v>
      </c>
      <c r="K130" s="32" t="s">
        <v>40</v>
      </c>
      <c r="L130" s="30" t="s">
        <v>148</v>
      </c>
      <c r="M130" s="32" t="s">
        <v>31</v>
      </c>
      <c r="N130" s="33"/>
      <c r="O130" s="33"/>
      <c r="P130" s="33">
        <v>1</v>
      </c>
      <c r="Q130" s="33"/>
      <c r="R130" s="34">
        <f t="shared" si="14"/>
        <v>0</v>
      </c>
      <c r="S130" s="35">
        <f t="shared" si="15"/>
        <v>1</v>
      </c>
      <c r="T130" t="str">
        <f t="shared" si="12"/>
        <v/>
      </c>
      <c r="U130" t="str">
        <f t="shared" si="13"/>
        <v>Сузана Цвијановић</v>
      </c>
    </row>
    <row r="131" spans="1:21" ht="15" customHeight="1" x14ac:dyDescent="0.25">
      <c r="A131" s="18">
        <v>57</v>
      </c>
      <c r="B131" s="23" t="s">
        <v>149</v>
      </c>
      <c r="C131" s="20" t="s">
        <v>26</v>
      </c>
      <c r="D131" s="21" t="s">
        <v>97</v>
      </c>
      <c r="E131" s="21" t="s">
        <v>107</v>
      </c>
      <c r="F131" s="21" t="s">
        <v>21</v>
      </c>
      <c r="G131" s="21">
        <v>4</v>
      </c>
      <c r="H131" s="37"/>
      <c r="I131" s="21"/>
      <c r="J131" s="22" t="s">
        <v>75</v>
      </c>
      <c r="K131" s="23" t="s">
        <v>30</v>
      </c>
      <c r="L131" s="21" t="s">
        <v>43</v>
      </c>
      <c r="M131" s="23" t="s">
        <v>76</v>
      </c>
      <c r="N131" s="24"/>
      <c r="O131" s="24">
        <v>0</v>
      </c>
      <c r="P131" s="24"/>
      <c r="Q131" s="24"/>
      <c r="R131" s="25">
        <f t="shared" si="14"/>
        <v>0</v>
      </c>
      <c r="S131" s="26">
        <f t="shared" si="15"/>
        <v>0</v>
      </c>
      <c r="T131" t="str">
        <f t="shared" si="12"/>
        <v/>
      </c>
      <c r="U131" t="str">
        <f t="shared" si="13"/>
        <v/>
      </c>
    </row>
    <row r="132" spans="1:21" ht="15" customHeight="1" x14ac:dyDescent="0.25">
      <c r="A132" s="27"/>
      <c r="B132" s="32" t="s">
        <v>149</v>
      </c>
      <c r="C132" s="29" t="s">
        <v>26</v>
      </c>
      <c r="D132" s="30" t="s">
        <v>97</v>
      </c>
      <c r="E132" s="30" t="s">
        <v>107</v>
      </c>
      <c r="F132" s="30" t="s">
        <v>22</v>
      </c>
      <c r="G132" s="30"/>
      <c r="H132" s="30">
        <v>1</v>
      </c>
      <c r="I132" s="30"/>
      <c r="J132" s="31" t="s">
        <v>86</v>
      </c>
      <c r="K132" s="32" t="s">
        <v>33</v>
      </c>
      <c r="L132" s="30" t="s">
        <v>78</v>
      </c>
      <c r="M132" s="32" t="s">
        <v>31</v>
      </c>
      <c r="N132" s="33"/>
      <c r="O132" s="33"/>
      <c r="P132" s="33">
        <v>0</v>
      </c>
      <c r="Q132" s="33"/>
      <c r="R132" s="34">
        <f t="shared" si="14"/>
        <v>0</v>
      </c>
      <c r="S132" s="35">
        <f t="shared" si="15"/>
        <v>0</v>
      </c>
      <c r="T132" t="str">
        <f t="shared" si="12"/>
        <v/>
      </c>
      <c r="U132" t="str">
        <f t="shared" si="13"/>
        <v/>
      </c>
    </row>
    <row r="133" spans="1:21" ht="15" customHeight="1" x14ac:dyDescent="0.25">
      <c r="A133" s="18">
        <v>58</v>
      </c>
      <c r="B133" s="23" t="s">
        <v>150</v>
      </c>
      <c r="C133" s="20" t="s">
        <v>26</v>
      </c>
      <c r="D133" s="21" t="s">
        <v>97</v>
      </c>
      <c r="E133" s="21" t="s">
        <v>107</v>
      </c>
      <c r="F133" s="21" t="s">
        <v>21</v>
      </c>
      <c r="G133" s="21">
        <v>4</v>
      </c>
      <c r="H133" s="37"/>
      <c r="I133" s="21"/>
      <c r="J133" s="22" t="s">
        <v>48</v>
      </c>
      <c r="K133" s="23" t="s">
        <v>49</v>
      </c>
      <c r="L133" s="21" t="s">
        <v>21</v>
      </c>
      <c r="M133" s="23" t="s">
        <v>31</v>
      </c>
      <c r="N133" s="24"/>
      <c r="O133" s="24">
        <v>0</v>
      </c>
      <c r="P133" s="24"/>
      <c r="Q133" s="24"/>
      <c r="R133" s="25">
        <f t="shared" si="14"/>
        <v>0</v>
      </c>
      <c r="S133" s="26">
        <f t="shared" si="15"/>
        <v>0</v>
      </c>
      <c r="T133" t="str">
        <f t="shared" ref="T133:T164" si="16">IF(R133&gt;0,J133,"")</f>
        <v/>
      </c>
      <c r="U133" t="str">
        <f t="shared" ref="U133:U164" si="17">IF(S133&gt;0,J133,"")</f>
        <v/>
      </c>
    </row>
    <row r="134" spans="1:21" ht="15" customHeight="1" x14ac:dyDescent="0.25">
      <c r="A134" s="27"/>
      <c r="B134" s="32" t="s">
        <v>150</v>
      </c>
      <c r="C134" s="29" t="s">
        <v>26</v>
      </c>
      <c r="D134" s="30" t="s">
        <v>97</v>
      </c>
      <c r="E134" s="30" t="s">
        <v>107</v>
      </c>
      <c r="F134" s="30" t="s">
        <v>22</v>
      </c>
      <c r="G134" s="30"/>
      <c r="H134" s="30">
        <v>1</v>
      </c>
      <c r="I134" s="30"/>
      <c r="J134" s="31" t="s">
        <v>48</v>
      </c>
      <c r="K134" s="32" t="s">
        <v>49</v>
      </c>
      <c r="L134" s="30" t="s">
        <v>21</v>
      </c>
      <c r="M134" s="32" t="s">
        <v>31</v>
      </c>
      <c r="N134" s="33"/>
      <c r="O134" s="33"/>
      <c r="P134" s="33">
        <v>0</v>
      </c>
      <c r="Q134" s="33"/>
      <c r="R134" s="34">
        <f t="shared" si="14"/>
        <v>0</v>
      </c>
      <c r="S134" s="35">
        <f t="shared" si="15"/>
        <v>0</v>
      </c>
      <c r="T134" t="str">
        <f t="shared" si="16"/>
        <v/>
      </c>
      <c r="U134" t="str">
        <f t="shared" si="17"/>
        <v/>
      </c>
    </row>
    <row r="135" spans="1:21" ht="15" customHeight="1" x14ac:dyDescent="0.25">
      <c r="A135" s="80">
        <v>59</v>
      </c>
      <c r="B135" s="23" t="s">
        <v>151</v>
      </c>
      <c r="C135" s="20" t="s">
        <v>26</v>
      </c>
      <c r="D135" s="21" t="s">
        <v>97</v>
      </c>
      <c r="E135" s="21" t="s">
        <v>107</v>
      </c>
      <c r="F135" s="21" t="s">
        <v>21</v>
      </c>
      <c r="G135" s="21">
        <v>2</v>
      </c>
      <c r="H135" s="37"/>
      <c r="I135" s="21"/>
      <c r="J135" s="22" t="s">
        <v>84</v>
      </c>
      <c r="K135" s="23" t="s">
        <v>49</v>
      </c>
      <c r="L135" s="21" t="s">
        <v>43</v>
      </c>
      <c r="M135" s="23" t="s">
        <v>85</v>
      </c>
      <c r="N135" s="24"/>
      <c r="O135" s="24">
        <v>1</v>
      </c>
      <c r="P135" s="24"/>
      <c r="Q135" s="24"/>
      <c r="R135" s="25">
        <f t="shared" ref="R135:R166" si="18">G135*O135</f>
        <v>2</v>
      </c>
      <c r="S135" s="26">
        <f t="shared" ref="S135:S166" si="19">H135*P135</f>
        <v>0</v>
      </c>
      <c r="T135" t="str">
        <f t="shared" si="16"/>
        <v>Живко Ерцег</v>
      </c>
      <c r="U135" t="str">
        <f t="shared" si="17"/>
        <v/>
      </c>
    </row>
    <row r="136" spans="1:21" ht="15" customHeight="1" x14ac:dyDescent="0.25">
      <c r="A136" s="81"/>
      <c r="B136" s="32" t="s">
        <v>151</v>
      </c>
      <c r="C136" s="29" t="s">
        <v>26</v>
      </c>
      <c r="D136" s="30" t="s">
        <v>97</v>
      </c>
      <c r="E136" s="30" t="s">
        <v>107</v>
      </c>
      <c r="F136" s="30"/>
      <c r="G136" s="30">
        <v>2</v>
      </c>
      <c r="H136" s="30"/>
      <c r="I136" s="30"/>
      <c r="J136" s="31" t="s">
        <v>51</v>
      </c>
      <c r="K136" s="32" t="s">
        <v>36</v>
      </c>
      <c r="L136" s="30" t="s">
        <v>21</v>
      </c>
      <c r="M136" s="32" t="s">
        <v>31</v>
      </c>
      <c r="N136" s="33"/>
      <c r="O136" s="33">
        <v>1</v>
      </c>
      <c r="P136" s="33"/>
      <c r="Q136" s="33"/>
      <c r="R136" s="34">
        <f t="shared" si="18"/>
        <v>2</v>
      </c>
      <c r="S136" s="35">
        <f t="shared" si="19"/>
        <v>0</v>
      </c>
      <c r="T136" t="str">
        <f t="shared" si="16"/>
        <v>Биљана Koвачевић</v>
      </c>
      <c r="U136" t="str">
        <f t="shared" si="17"/>
        <v/>
      </c>
    </row>
    <row r="137" spans="1:21" ht="15" customHeight="1" x14ac:dyDescent="0.25">
      <c r="A137" s="81"/>
      <c r="B137" s="32" t="s">
        <v>151</v>
      </c>
      <c r="C137" s="29" t="s">
        <v>26</v>
      </c>
      <c r="D137" s="30" t="s">
        <v>97</v>
      </c>
      <c r="E137" s="30" t="s">
        <v>107</v>
      </c>
      <c r="F137" s="30" t="s">
        <v>22</v>
      </c>
      <c r="G137" s="30"/>
      <c r="H137" s="30">
        <v>1</v>
      </c>
      <c r="I137" s="30"/>
      <c r="J137" s="47" t="s">
        <v>86</v>
      </c>
      <c r="K137" s="44" t="s">
        <v>33</v>
      </c>
      <c r="L137" s="30" t="s">
        <v>21</v>
      </c>
      <c r="M137" s="32" t="s">
        <v>31</v>
      </c>
      <c r="N137" s="33"/>
      <c r="O137" s="33"/>
      <c r="P137" s="33">
        <v>1</v>
      </c>
      <c r="Q137" s="33"/>
      <c r="R137" s="34">
        <f t="shared" si="18"/>
        <v>0</v>
      </c>
      <c r="S137" s="35">
        <f t="shared" si="19"/>
        <v>1</v>
      </c>
      <c r="T137" t="str">
        <f t="shared" si="16"/>
        <v/>
      </c>
      <c r="U137" t="str">
        <f t="shared" si="17"/>
        <v>Раде Божић</v>
      </c>
    </row>
    <row r="138" spans="1:21" ht="15" customHeight="1" x14ac:dyDescent="0.25">
      <c r="A138" s="82">
        <v>60</v>
      </c>
      <c r="B138" s="83" t="s">
        <v>152</v>
      </c>
      <c r="C138" s="84" t="s">
        <v>26</v>
      </c>
      <c r="D138" s="85" t="s">
        <v>97</v>
      </c>
      <c r="E138" s="85" t="s">
        <v>107</v>
      </c>
      <c r="F138" s="85" t="s">
        <v>21</v>
      </c>
      <c r="G138" s="85"/>
      <c r="H138" s="86"/>
      <c r="I138" s="85"/>
      <c r="J138" s="87" t="s">
        <v>88</v>
      </c>
      <c r="K138" s="83" t="s">
        <v>49</v>
      </c>
      <c r="L138" s="85" t="s">
        <v>21</v>
      </c>
      <c r="M138" s="83" t="s">
        <v>76</v>
      </c>
      <c r="N138" s="88"/>
      <c r="O138" s="88">
        <v>0</v>
      </c>
      <c r="P138" s="88"/>
      <c r="Q138" s="88"/>
      <c r="R138" s="89">
        <f t="shared" si="18"/>
        <v>0</v>
      </c>
      <c r="S138" s="90">
        <f t="shared" si="19"/>
        <v>0</v>
      </c>
      <c r="T138" t="str">
        <f t="shared" si="16"/>
        <v/>
      </c>
      <c r="U138" t="str">
        <f t="shared" si="17"/>
        <v/>
      </c>
    </row>
    <row r="139" spans="1:21" ht="15" customHeight="1" x14ac:dyDescent="0.25">
      <c r="A139" s="91"/>
      <c r="B139" s="92" t="s">
        <v>144</v>
      </c>
      <c r="C139" s="93" t="s">
        <v>26</v>
      </c>
      <c r="D139" s="94" t="s">
        <v>97</v>
      </c>
      <c r="E139" s="94" t="s">
        <v>107</v>
      </c>
      <c r="F139" s="94"/>
      <c r="G139" s="94"/>
      <c r="H139" s="94"/>
      <c r="I139" s="94"/>
      <c r="J139" s="95" t="s">
        <v>86</v>
      </c>
      <c r="K139" s="96" t="s">
        <v>33</v>
      </c>
      <c r="L139" s="94" t="s">
        <v>21</v>
      </c>
      <c r="M139" s="92" t="s">
        <v>31</v>
      </c>
      <c r="N139" s="97"/>
      <c r="O139" s="97">
        <v>0</v>
      </c>
      <c r="P139" s="97"/>
      <c r="Q139" s="97"/>
      <c r="R139" s="98">
        <f t="shared" si="18"/>
        <v>0</v>
      </c>
      <c r="S139" s="99">
        <f t="shared" si="19"/>
        <v>0</v>
      </c>
      <c r="T139" t="str">
        <f t="shared" si="16"/>
        <v/>
      </c>
      <c r="U139" t="str">
        <f t="shared" si="17"/>
        <v/>
      </c>
    </row>
    <row r="140" spans="1:21" ht="15" customHeight="1" x14ac:dyDescent="0.25">
      <c r="A140" s="80">
        <v>61</v>
      </c>
      <c r="B140" s="23" t="s">
        <v>153</v>
      </c>
      <c r="C140" s="20" t="s">
        <v>26</v>
      </c>
      <c r="D140" s="21" t="s">
        <v>97</v>
      </c>
      <c r="E140" s="21" t="s">
        <v>107</v>
      </c>
      <c r="F140" s="21" t="s">
        <v>21</v>
      </c>
      <c r="G140" s="21">
        <v>2</v>
      </c>
      <c r="H140" s="37"/>
      <c r="I140" s="21"/>
      <c r="J140" s="22" t="s">
        <v>101</v>
      </c>
      <c r="K140" s="23" t="s">
        <v>30</v>
      </c>
      <c r="L140" s="21" t="s">
        <v>65</v>
      </c>
      <c r="M140" s="23" t="s">
        <v>102</v>
      </c>
      <c r="N140" s="24"/>
      <c r="O140" s="24">
        <v>1</v>
      </c>
      <c r="P140" s="24"/>
      <c r="Q140" s="24"/>
      <c r="R140" s="25">
        <f t="shared" si="18"/>
        <v>2</v>
      </c>
      <c r="S140" s="26">
        <f t="shared" si="19"/>
        <v>0</v>
      </c>
      <c r="T140" t="str">
        <f t="shared" si="16"/>
        <v>Јелена Кочовић</v>
      </c>
      <c r="U140" t="str">
        <f t="shared" si="17"/>
        <v/>
      </c>
    </row>
    <row r="141" spans="1:21" ht="15" customHeight="1" x14ac:dyDescent="0.25">
      <c r="A141" s="81"/>
      <c r="B141" s="32" t="s">
        <v>153</v>
      </c>
      <c r="C141" s="29" t="s">
        <v>26</v>
      </c>
      <c r="D141" s="30" t="s">
        <v>97</v>
      </c>
      <c r="E141" s="30" t="s">
        <v>107</v>
      </c>
      <c r="F141" s="30" t="s">
        <v>21</v>
      </c>
      <c r="G141" s="30">
        <v>2</v>
      </c>
      <c r="H141" s="52"/>
      <c r="I141" s="30"/>
      <c r="J141" s="31" t="s">
        <v>56</v>
      </c>
      <c r="K141" s="32" t="s">
        <v>30</v>
      </c>
      <c r="L141" s="30" t="s">
        <v>21</v>
      </c>
      <c r="M141" s="32" t="s">
        <v>31</v>
      </c>
      <c r="N141" s="33"/>
      <c r="O141" s="33">
        <v>1</v>
      </c>
      <c r="P141" s="33"/>
      <c r="Q141" s="33"/>
      <c r="R141" s="34">
        <f t="shared" si="18"/>
        <v>2</v>
      </c>
      <c r="S141" s="35">
        <f t="shared" si="19"/>
        <v>0</v>
      </c>
      <c r="T141" t="str">
        <f t="shared" si="16"/>
        <v>Мирела Митрашевић</v>
      </c>
      <c r="U141" t="str">
        <f t="shared" si="17"/>
        <v/>
      </c>
    </row>
    <row r="142" spans="1:21" ht="15" customHeight="1" x14ac:dyDescent="0.25">
      <c r="A142" s="81"/>
      <c r="B142" s="32" t="s">
        <v>153</v>
      </c>
      <c r="C142" s="29" t="s">
        <v>26</v>
      </c>
      <c r="D142" s="30" t="s">
        <v>97</v>
      </c>
      <c r="E142" s="30" t="s">
        <v>107</v>
      </c>
      <c r="F142" s="30" t="s">
        <v>22</v>
      </c>
      <c r="G142" s="30"/>
      <c r="H142" s="30">
        <v>1</v>
      </c>
      <c r="I142" s="30"/>
      <c r="J142" s="31" t="s">
        <v>57</v>
      </c>
      <c r="K142" s="32" t="s">
        <v>33</v>
      </c>
      <c r="L142" s="30" t="s">
        <v>21</v>
      </c>
      <c r="M142" s="32" t="s">
        <v>31</v>
      </c>
      <c r="N142" s="33"/>
      <c r="O142" s="33"/>
      <c r="P142" s="33">
        <v>1</v>
      </c>
      <c r="Q142" s="33"/>
      <c r="R142" s="34">
        <f t="shared" si="18"/>
        <v>0</v>
      </c>
      <c r="S142" s="35">
        <f t="shared" si="19"/>
        <v>1</v>
      </c>
      <c r="T142" t="str">
        <f t="shared" si="16"/>
        <v/>
      </c>
      <c r="U142" t="str">
        <f t="shared" si="17"/>
        <v>Наташа Тешић</v>
      </c>
    </row>
    <row r="143" spans="1:21" ht="15" customHeight="1" x14ac:dyDescent="0.25">
      <c r="A143" s="18"/>
      <c r="B143" s="23" t="s">
        <v>154</v>
      </c>
      <c r="C143" s="20" t="s">
        <v>26</v>
      </c>
      <c r="D143" s="21" t="s">
        <v>97</v>
      </c>
      <c r="E143" s="21" t="s">
        <v>107</v>
      </c>
      <c r="F143" s="21" t="s">
        <v>21</v>
      </c>
      <c r="G143" s="21">
        <v>2</v>
      </c>
      <c r="H143" s="100"/>
      <c r="I143" s="21"/>
      <c r="J143" s="23" t="s">
        <v>92</v>
      </c>
      <c r="K143" s="23" t="s">
        <v>49</v>
      </c>
      <c r="L143" s="21" t="s">
        <v>21</v>
      </c>
      <c r="M143" s="23" t="s">
        <v>31</v>
      </c>
      <c r="N143" s="24"/>
      <c r="O143" s="24">
        <v>0</v>
      </c>
      <c r="P143" s="24"/>
      <c r="Q143" s="24"/>
      <c r="R143" s="25">
        <f t="shared" si="18"/>
        <v>0</v>
      </c>
      <c r="S143" s="26">
        <f t="shared" si="19"/>
        <v>0</v>
      </c>
      <c r="T143" t="str">
        <f t="shared" si="16"/>
        <v/>
      </c>
      <c r="U143" t="str">
        <f t="shared" si="17"/>
        <v/>
      </c>
    </row>
    <row r="144" spans="1:21" ht="15" customHeight="1" x14ac:dyDescent="0.25">
      <c r="A144" s="27"/>
      <c r="B144" s="101" t="s">
        <v>154</v>
      </c>
      <c r="C144" s="102" t="s">
        <v>26</v>
      </c>
      <c r="D144" s="103" t="s">
        <v>97</v>
      </c>
      <c r="E144" s="103" t="s">
        <v>107</v>
      </c>
      <c r="F144" s="103" t="s">
        <v>21</v>
      </c>
      <c r="G144" s="103">
        <v>2</v>
      </c>
      <c r="H144" s="104"/>
      <c r="I144" s="103"/>
      <c r="J144" s="105" t="s">
        <v>113</v>
      </c>
      <c r="K144" s="101" t="s">
        <v>36</v>
      </c>
      <c r="L144" s="103" t="s">
        <v>43</v>
      </c>
      <c r="M144" s="101" t="s">
        <v>76</v>
      </c>
      <c r="N144" s="106"/>
      <c r="O144" s="106">
        <v>0</v>
      </c>
      <c r="P144" s="106"/>
      <c r="Q144" s="106"/>
      <c r="R144" s="34">
        <f t="shared" si="18"/>
        <v>0</v>
      </c>
      <c r="S144" s="35">
        <f t="shared" si="19"/>
        <v>0</v>
      </c>
      <c r="T144" t="str">
        <f t="shared" si="16"/>
        <v/>
      </c>
      <c r="U144" t="str">
        <f t="shared" si="17"/>
        <v/>
      </c>
    </row>
    <row r="145" spans="1:21" ht="15" customHeight="1" x14ac:dyDescent="0.25">
      <c r="A145" s="43"/>
      <c r="B145" s="44" t="s">
        <v>154</v>
      </c>
      <c r="C145" s="45" t="s">
        <v>26</v>
      </c>
      <c r="D145" s="46" t="s">
        <v>97</v>
      </c>
      <c r="E145" s="46" t="s">
        <v>107</v>
      </c>
      <c r="F145" s="46" t="s">
        <v>22</v>
      </c>
      <c r="G145" s="46"/>
      <c r="H145" s="46">
        <v>1</v>
      </c>
      <c r="I145" s="46"/>
      <c r="J145" s="47" t="s">
        <v>86</v>
      </c>
      <c r="K145" s="44" t="s">
        <v>33</v>
      </c>
      <c r="L145" s="46" t="s">
        <v>78</v>
      </c>
      <c r="M145" s="44" t="s">
        <v>31</v>
      </c>
      <c r="N145" s="48"/>
      <c r="O145" s="48"/>
      <c r="P145" s="48">
        <v>0</v>
      </c>
      <c r="Q145" s="48"/>
      <c r="R145" s="49">
        <f t="shared" si="18"/>
        <v>0</v>
      </c>
      <c r="S145" s="50">
        <f t="shared" si="19"/>
        <v>0</v>
      </c>
      <c r="T145" t="str">
        <f t="shared" si="16"/>
        <v/>
      </c>
      <c r="U145" t="str">
        <f t="shared" si="17"/>
        <v/>
      </c>
    </row>
    <row r="146" spans="1:21" ht="15" customHeight="1" x14ac:dyDescent="0.25">
      <c r="A146" s="27">
        <v>63</v>
      </c>
      <c r="B146" s="101" t="s">
        <v>155</v>
      </c>
      <c r="C146" s="102" t="s">
        <v>26</v>
      </c>
      <c r="D146" s="103" t="s">
        <v>97</v>
      </c>
      <c r="E146" s="103" t="s">
        <v>107</v>
      </c>
      <c r="F146" s="103" t="s">
        <v>21</v>
      </c>
      <c r="G146" s="103">
        <v>4</v>
      </c>
      <c r="H146" s="107"/>
      <c r="I146" s="103"/>
      <c r="J146" s="105" t="s">
        <v>108</v>
      </c>
      <c r="K146" s="101" t="s">
        <v>30</v>
      </c>
      <c r="L146" s="103" t="s">
        <v>43</v>
      </c>
      <c r="M146" s="101" t="s">
        <v>76</v>
      </c>
      <c r="N146" s="106"/>
      <c r="O146" s="106">
        <v>0</v>
      </c>
      <c r="P146" s="106"/>
      <c r="Q146" s="106"/>
      <c r="R146" s="34">
        <f t="shared" si="18"/>
        <v>0</v>
      </c>
      <c r="S146" s="35">
        <f t="shared" si="19"/>
        <v>0</v>
      </c>
      <c r="T146" t="str">
        <f t="shared" si="16"/>
        <v/>
      </c>
      <c r="U146" t="str">
        <f t="shared" si="17"/>
        <v/>
      </c>
    </row>
    <row r="147" spans="1:21" ht="15" customHeight="1" x14ac:dyDescent="0.25">
      <c r="A147" s="27"/>
      <c r="B147" s="32" t="s">
        <v>155</v>
      </c>
      <c r="C147" s="29" t="s">
        <v>26</v>
      </c>
      <c r="D147" s="30" t="s">
        <v>97</v>
      </c>
      <c r="E147" s="30" t="s">
        <v>107</v>
      </c>
      <c r="F147" s="30" t="s">
        <v>22</v>
      </c>
      <c r="G147" s="30"/>
      <c r="H147" s="30">
        <v>1</v>
      </c>
      <c r="I147" s="30"/>
      <c r="J147" s="31" t="s">
        <v>45</v>
      </c>
      <c r="K147" s="32" t="s">
        <v>40</v>
      </c>
      <c r="L147" s="30" t="s">
        <v>22</v>
      </c>
      <c r="M147" s="32" t="s">
        <v>31</v>
      </c>
      <c r="N147" s="33"/>
      <c r="O147" s="33"/>
      <c r="P147" s="33">
        <v>0</v>
      </c>
      <c r="Q147" s="33"/>
      <c r="R147" s="34">
        <f t="shared" si="18"/>
        <v>0</v>
      </c>
      <c r="S147" s="35">
        <f t="shared" si="19"/>
        <v>0</v>
      </c>
      <c r="T147" t="str">
        <f t="shared" si="16"/>
        <v/>
      </c>
      <c r="U147" t="str">
        <f t="shared" si="17"/>
        <v/>
      </c>
    </row>
    <row r="148" spans="1:21" ht="15" customHeight="1" x14ac:dyDescent="0.25">
      <c r="A148" s="80">
        <v>64</v>
      </c>
      <c r="B148" s="23" t="s">
        <v>156</v>
      </c>
      <c r="C148" s="20" t="s">
        <v>26</v>
      </c>
      <c r="D148" s="21" t="s">
        <v>97</v>
      </c>
      <c r="E148" s="21" t="s">
        <v>107</v>
      </c>
      <c r="F148" s="21" t="s">
        <v>21</v>
      </c>
      <c r="G148" s="21">
        <v>4</v>
      </c>
      <c r="H148" s="37"/>
      <c r="I148" s="21"/>
      <c r="J148" s="22" t="s">
        <v>61</v>
      </c>
      <c r="K148" s="23" t="s">
        <v>30</v>
      </c>
      <c r="L148" s="21" t="s">
        <v>21</v>
      </c>
      <c r="M148" s="23" t="s">
        <v>31</v>
      </c>
      <c r="N148" s="24"/>
      <c r="O148" s="24">
        <v>1</v>
      </c>
      <c r="P148" s="24"/>
      <c r="Q148" s="24"/>
      <c r="R148" s="25">
        <f t="shared" si="18"/>
        <v>4</v>
      </c>
      <c r="S148" s="26">
        <f t="shared" si="19"/>
        <v>0</v>
      </c>
      <c r="T148" t="str">
        <f t="shared" si="16"/>
        <v>Бранко Крсмановић</v>
      </c>
      <c r="U148" t="str">
        <f t="shared" si="17"/>
        <v/>
      </c>
    </row>
    <row r="149" spans="1:21" ht="15" customHeight="1" x14ac:dyDescent="0.25">
      <c r="A149" s="81"/>
      <c r="B149" s="32" t="s">
        <v>156</v>
      </c>
      <c r="C149" s="29" t="s">
        <v>26</v>
      </c>
      <c r="D149" s="30" t="s">
        <v>97</v>
      </c>
      <c r="E149" s="30" t="s">
        <v>107</v>
      </c>
      <c r="F149" s="30" t="s">
        <v>22</v>
      </c>
      <c r="G149" s="30"/>
      <c r="H149" s="30">
        <v>1</v>
      </c>
      <c r="I149" s="30"/>
      <c r="J149" s="31" t="s">
        <v>86</v>
      </c>
      <c r="K149" s="32" t="s">
        <v>33</v>
      </c>
      <c r="L149" s="30" t="s">
        <v>78</v>
      </c>
      <c r="M149" s="32" t="s">
        <v>31</v>
      </c>
      <c r="N149" s="33"/>
      <c r="O149" s="33"/>
      <c r="P149" s="33">
        <v>1</v>
      </c>
      <c r="Q149" s="33"/>
      <c r="R149" s="34">
        <f t="shared" si="18"/>
        <v>0</v>
      </c>
      <c r="S149" s="35">
        <f t="shared" si="19"/>
        <v>1</v>
      </c>
      <c r="T149" t="str">
        <f t="shared" si="16"/>
        <v/>
      </c>
      <c r="U149" t="str">
        <f t="shared" si="17"/>
        <v>Раде Божић</v>
      </c>
    </row>
    <row r="150" spans="1:21" ht="15" customHeight="1" x14ac:dyDescent="0.25">
      <c r="A150" s="18">
        <v>65</v>
      </c>
      <c r="B150" s="23" t="s">
        <v>157</v>
      </c>
      <c r="C150" s="20" t="s">
        <v>26</v>
      </c>
      <c r="D150" s="21" t="s">
        <v>97</v>
      </c>
      <c r="E150" s="21" t="s">
        <v>107</v>
      </c>
      <c r="F150" s="21" t="s">
        <v>21</v>
      </c>
      <c r="G150" s="21">
        <v>4</v>
      </c>
      <c r="H150" s="37"/>
      <c r="I150" s="21"/>
      <c r="J150" s="22" t="s">
        <v>48</v>
      </c>
      <c r="K150" s="23" t="s">
        <v>49</v>
      </c>
      <c r="L150" s="21" t="s">
        <v>21</v>
      </c>
      <c r="M150" s="23" t="s">
        <v>31</v>
      </c>
      <c r="N150" s="24"/>
      <c r="O150" s="24">
        <v>0</v>
      </c>
      <c r="P150" s="24"/>
      <c r="Q150" s="24"/>
      <c r="R150" s="25">
        <f t="shared" si="18"/>
        <v>0</v>
      </c>
      <c r="S150" s="26">
        <f t="shared" si="19"/>
        <v>0</v>
      </c>
      <c r="T150" t="str">
        <f t="shared" si="16"/>
        <v/>
      </c>
      <c r="U150" t="str">
        <f t="shared" si="17"/>
        <v/>
      </c>
    </row>
    <row r="151" spans="1:21" ht="15" customHeight="1" x14ac:dyDescent="0.25">
      <c r="A151" s="27"/>
      <c r="B151" s="32" t="s">
        <v>157</v>
      </c>
      <c r="C151" s="29" t="s">
        <v>26</v>
      </c>
      <c r="D151" s="30" t="s">
        <v>97</v>
      </c>
      <c r="E151" s="30" t="s">
        <v>107</v>
      </c>
      <c r="F151" s="30" t="s">
        <v>22</v>
      </c>
      <c r="G151" s="30"/>
      <c r="H151" s="30">
        <v>1</v>
      </c>
      <c r="I151" s="30"/>
      <c r="J151" s="31" t="s">
        <v>48</v>
      </c>
      <c r="K151" s="32" t="s">
        <v>49</v>
      </c>
      <c r="L151" s="30" t="s">
        <v>21</v>
      </c>
      <c r="M151" s="32" t="s">
        <v>31</v>
      </c>
      <c r="N151" s="33"/>
      <c r="O151" s="33"/>
      <c r="P151" s="33">
        <v>0</v>
      </c>
      <c r="Q151" s="33"/>
      <c r="R151" s="34">
        <f t="shared" si="18"/>
        <v>0</v>
      </c>
      <c r="S151" s="35">
        <f t="shared" si="19"/>
        <v>0</v>
      </c>
      <c r="T151" t="str">
        <f t="shared" si="16"/>
        <v/>
      </c>
      <c r="U151" t="str">
        <f t="shared" si="17"/>
        <v/>
      </c>
    </row>
    <row r="152" spans="1:21" ht="15" customHeight="1" x14ac:dyDescent="0.25">
      <c r="A152" s="80">
        <v>66</v>
      </c>
      <c r="B152" s="23" t="s">
        <v>158</v>
      </c>
      <c r="C152" s="20" t="s">
        <v>26</v>
      </c>
      <c r="D152" s="21" t="s">
        <v>97</v>
      </c>
      <c r="E152" s="21" t="s">
        <v>107</v>
      </c>
      <c r="F152" s="21" t="s">
        <v>21</v>
      </c>
      <c r="G152" s="21">
        <v>1</v>
      </c>
      <c r="H152" s="37"/>
      <c r="I152" s="21"/>
      <c r="J152" s="22" t="s">
        <v>38</v>
      </c>
      <c r="K152" s="23" t="s">
        <v>30</v>
      </c>
      <c r="L152" s="21" t="s">
        <v>21</v>
      </c>
      <c r="M152" s="23" t="s">
        <v>31</v>
      </c>
      <c r="N152" s="24"/>
      <c r="O152" s="24">
        <v>1</v>
      </c>
      <c r="P152" s="24"/>
      <c r="Q152" s="24"/>
      <c r="R152" s="25">
        <f t="shared" si="18"/>
        <v>1</v>
      </c>
      <c r="S152" s="26">
        <f t="shared" si="19"/>
        <v>0</v>
      </c>
      <c r="T152" t="str">
        <f t="shared" si="16"/>
        <v>Срђан Дамјановић</v>
      </c>
      <c r="U152" t="str">
        <f t="shared" si="17"/>
        <v/>
      </c>
    </row>
    <row r="153" spans="1:21" ht="15" customHeight="1" x14ac:dyDescent="0.25">
      <c r="A153" s="81"/>
      <c r="B153" s="32" t="s">
        <v>158</v>
      </c>
      <c r="C153" s="29" t="s">
        <v>26</v>
      </c>
      <c r="D153" s="30" t="s">
        <v>97</v>
      </c>
      <c r="E153" s="30" t="s">
        <v>107</v>
      </c>
      <c r="F153" s="30" t="s">
        <v>21</v>
      </c>
      <c r="G153" s="30">
        <v>3</v>
      </c>
      <c r="H153" s="52"/>
      <c r="I153" s="30"/>
      <c r="J153" s="31" t="s">
        <v>94</v>
      </c>
      <c r="K153" s="32" t="s">
        <v>49</v>
      </c>
      <c r="L153" s="30" t="s">
        <v>21</v>
      </c>
      <c r="M153" s="32" t="s">
        <v>31</v>
      </c>
      <c r="N153" s="33"/>
      <c r="O153" s="33">
        <v>1</v>
      </c>
      <c r="P153" s="33"/>
      <c r="Q153" s="33"/>
      <c r="R153" s="34">
        <f t="shared" si="18"/>
        <v>3</v>
      </c>
      <c r="S153" s="35">
        <f t="shared" si="19"/>
        <v>0</v>
      </c>
      <c r="T153" t="str">
        <f t="shared" si="16"/>
        <v xml:space="preserve">Предраг Катанић </v>
      </c>
      <c r="U153" t="str">
        <f t="shared" si="17"/>
        <v/>
      </c>
    </row>
    <row r="154" spans="1:21" ht="15" customHeight="1" x14ac:dyDescent="0.25">
      <c r="A154" s="108"/>
      <c r="B154" s="44" t="s">
        <v>158</v>
      </c>
      <c r="C154" s="45" t="s">
        <v>26</v>
      </c>
      <c r="D154" s="46" t="s">
        <v>97</v>
      </c>
      <c r="E154" s="46" t="s">
        <v>107</v>
      </c>
      <c r="F154" s="46" t="s">
        <v>21</v>
      </c>
      <c r="G154" s="46"/>
      <c r="H154" s="109">
        <v>1</v>
      </c>
      <c r="I154" s="46"/>
      <c r="J154" s="47" t="s">
        <v>86</v>
      </c>
      <c r="K154" s="44" t="s">
        <v>33</v>
      </c>
      <c r="L154" s="46" t="s">
        <v>21</v>
      </c>
      <c r="M154" s="44" t="s">
        <v>31</v>
      </c>
      <c r="N154" s="48"/>
      <c r="O154" s="48"/>
      <c r="P154" s="48">
        <v>1</v>
      </c>
      <c r="Q154" s="48"/>
      <c r="R154" s="49">
        <f t="shared" si="18"/>
        <v>0</v>
      </c>
      <c r="S154" s="50">
        <f t="shared" si="19"/>
        <v>1</v>
      </c>
      <c r="T154" t="str">
        <f t="shared" si="16"/>
        <v/>
      </c>
      <c r="U154" t="str">
        <f t="shared" si="17"/>
        <v>Раде Божић</v>
      </c>
    </row>
    <row r="155" spans="1:21" ht="15" customHeight="1" x14ac:dyDescent="0.25">
      <c r="A155" s="81">
        <v>67</v>
      </c>
      <c r="B155" s="32" t="s">
        <v>159</v>
      </c>
      <c r="C155" s="29" t="s">
        <v>26</v>
      </c>
      <c r="D155" s="30" t="s">
        <v>97</v>
      </c>
      <c r="E155" s="30" t="s">
        <v>107</v>
      </c>
      <c r="F155" s="30" t="s">
        <v>21</v>
      </c>
      <c r="G155" s="30">
        <v>2</v>
      </c>
      <c r="H155" s="52"/>
      <c r="I155" s="30"/>
      <c r="J155" s="31" t="s">
        <v>38</v>
      </c>
      <c r="K155" s="32" t="s">
        <v>30</v>
      </c>
      <c r="L155" s="30" t="s">
        <v>21</v>
      </c>
      <c r="M155" s="32" t="s">
        <v>31</v>
      </c>
      <c r="N155" s="33"/>
      <c r="O155" s="33">
        <v>1</v>
      </c>
      <c r="P155" s="33"/>
      <c r="Q155" s="33"/>
      <c r="R155" s="34">
        <f t="shared" si="18"/>
        <v>2</v>
      </c>
      <c r="S155" s="35">
        <f t="shared" si="19"/>
        <v>0</v>
      </c>
      <c r="T155" t="str">
        <f t="shared" si="16"/>
        <v>Срђан Дамјановић</v>
      </c>
      <c r="U155" t="str">
        <f t="shared" si="17"/>
        <v/>
      </c>
    </row>
    <row r="156" spans="1:21" ht="15" customHeight="1" x14ac:dyDescent="0.25">
      <c r="A156" s="81"/>
      <c r="B156" s="32" t="s">
        <v>159</v>
      </c>
      <c r="C156" s="29" t="s">
        <v>26</v>
      </c>
      <c r="D156" s="30" t="s">
        <v>97</v>
      </c>
      <c r="E156" s="30" t="s">
        <v>107</v>
      </c>
      <c r="F156" s="30" t="s">
        <v>21</v>
      </c>
      <c r="G156" s="30">
        <v>2</v>
      </c>
      <c r="H156" s="52"/>
      <c r="I156" s="30"/>
      <c r="J156" s="31" t="s">
        <v>94</v>
      </c>
      <c r="K156" s="32" t="s">
        <v>49</v>
      </c>
      <c r="L156" s="30" t="s">
        <v>21</v>
      </c>
      <c r="M156" s="32" t="s">
        <v>31</v>
      </c>
      <c r="N156" s="33"/>
      <c r="O156" s="33">
        <v>1</v>
      </c>
      <c r="P156" s="33"/>
      <c r="Q156" s="33"/>
      <c r="R156" s="34">
        <f t="shared" si="18"/>
        <v>2</v>
      </c>
      <c r="S156" s="35">
        <f t="shared" si="19"/>
        <v>0</v>
      </c>
      <c r="T156" t="str">
        <f t="shared" si="16"/>
        <v xml:space="preserve">Предраг Катанић </v>
      </c>
      <c r="U156" t="str">
        <f t="shared" si="17"/>
        <v/>
      </c>
    </row>
    <row r="157" spans="1:21" ht="15" customHeight="1" x14ac:dyDescent="0.25">
      <c r="A157" s="81"/>
      <c r="B157" s="32" t="s">
        <v>159</v>
      </c>
      <c r="C157" s="29" t="s">
        <v>26</v>
      </c>
      <c r="D157" s="30" t="s">
        <v>97</v>
      </c>
      <c r="E157" s="30" t="s">
        <v>107</v>
      </c>
      <c r="F157" s="30" t="s">
        <v>22</v>
      </c>
      <c r="G157" s="30"/>
      <c r="H157" s="30">
        <v>1</v>
      </c>
      <c r="I157" s="30"/>
      <c r="J157" s="31" t="s">
        <v>39</v>
      </c>
      <c r="K157" s="32" t="s">
        <v>40</v>
      </c>
      <c r="L157" s="30" t="s">
        <v>21</v>
      </c>
      <c r="M157" s="32" t="s">
        <v>31</v>
      </c>
      <c r="N157" s="33"/>
      <c r="O157" s="33"/>
      <c r="P157" s="33">
        <v>1</v>
      </c>
      <c r="Q157" s="33"/>
      <c r="R157" s="34">
        <f t="shared" si="18"/>
        <v>0</v>
      </c>
      <c r="S157" s="35">
        <f t="shared" si="19"/>
        <v>1</v>
      </c>
      <c r="T157" t="str">
        <f t="shared" si="16"/>
        <v/>
      </c>
      <c r="U157" t="str">
        <f t="shared" si="17"/>
        <v>Срећко Илић</v>
      </c>
    </row>
    <row r="158" spans="1:21" ht="15" customHeight="1" x14ac:dyDescent="0.25">
      <c r="A158" s="18">
        <v>68</v>
      </c>
      <c r="B158" s="23" t="s">
        <v>160</v>
      </c>
      <c r="C158" s="20" t="s">
        <v>26</v>
      </c>
      <c r="D158" s="21" t="s">
        <v>97</v>
      </c>
      <c r="E158" s="21" t="s">
        <v>107</v>
      </c>
      <c r="F158" s="21" t="s">
        <v>21</v>
      </c>
      <c r="G158" s="21">
        <v>4</v>
      </c>
      <c r="H158" s="37"/>
      <c r="I158" s="21"/>
      <c r="J158" s="22" t="s">
        <v>161</v>
      </c>
      <c r="K158" s="23" t="s">
        <v>30</v>
      </c>
      <c r="L158" s="21" t="s">
        <v>65</v>
      </c>
      <c r="M158" s="23" t="s">
        <v>76</v>
      </c>
      <c r="N158" s="24"/>
      <c r="O158" s="24">
        <v>0</v>
      </c>
      <c r="P158" s="24"/>
      <c r="Q158" s="24"/>
      <c r="R158" s="25">
        <f t="shared" si="18"/>
        <v>0</v>
      </c>
      <c r="S158" s="26">
        <f t="shared" si="19"/>
        <v>0</v>
      </c>
      <c r="T158" t="str">
        <f t="shared" si="16"/>
        <v/>
      </c>
      <c r="U158" t="str">
        <f t="shared" si="17"/>
        <v/>
      </c>
    </row>
    <row r="159" spans="1:21" ht="15" customHeight="1" x14ac:dyDescent="0.25">
      <c r="A159" s="27"/>
      <c r="B159" s="32" t="s">
        <v>160</v>
      </c>
      <c r="C159" s="29" t="s">
        <v>26</v>
      </c>
      <c r="D159" s="30" t="s">
        <v>97</v>
      </c>
      <c r="E159" s="30" t="s">
        <v>107</v>
      </c>
      <c r="F159" s="30" t="s">
        <v>22</v>
      </c>
      <c r="G159" s="30"/>
      <c r="H159" s="30">
        <v>1</v>
      </c>
      <c r="I159" s="30"/>
      <c r="J159" s="31" t="s">
        <v>86</v>
      </c>
      <c r="K159" s="32" t="s">
        <v>33</v>
      </c>
      <c r="L159" s="30" t="s">
        <v>21</v>
      </c>
      <c r="M159" s="32" t="s">
        <v>31</v>
      </c>
      <c r="N159" s="33"/>
      <c r="O159" s="33">
        <v>0</v>
      </c>
      <c r="P159" s="33"/>
      <c r="Q159" s="33"/>
      <c r="R159" s="34">
        <f t="shared" si="18"/>
        <v>0</v>
      </c>
      <c r="S159" s="35">
        <f t="shared" si="19"/>
        <v>0</v>
      </c>
      <c r="T159" t="str">
        <f t="shared" si="16"/>
        <v/>
      </c>
      <c r="U159" t="str">
        <f t="shared" si="17"/>
        <v/>
      </c>
    </row>
    <row r="160" spans="1:21" ht="15" customHeight="1" x14ac:dyDescent="0.25">
      <c r="A160" s="18">
        <v>69</v>
      </c>
      <c r="B160" s="23" t="s">
        <v>162</v>
      </c>
      <c r="C160" s="20" t="s">
        <v>26</v>
      </c>
      <c r="D160" s="21" t="s">
        <v>97</v>
      </c>
      <c r="E160" s="21" t="s">
        <v>107</v>
      </c>
      <c r="F160" s="21" t="s">
        <v>21</v>
      </c>
      <c r="G160" s="21">
        <v>3</v>
      </c>
      <c r="H160" s="37"/>
      <c r="I160" s="21"/>
      <c r="J160" s="22" t="s">
        <v>94</v>
      </c>
      <c r="K160" s="23" t="s">
        <v>49</v>
      </c>
      <c r="L160" s="21" t="s">
        <v>21</v>
      </c>
      <c r="M160" s="23" t="s">
        <v>31</v>
      </c>
      <c r="N160" s="24"/>
      <c r="O160" s="24">
        <v>0</v>
      </c>
      <c r="P160" s="24"/>
      <c r="Q160" s="24"/>
      <c r="R160" s="25">
        <f t="shared" si="18"/>
        <v>0</v>
      </c>
      <c r="S160" s="26">
        <f t="shared" si="19"/>
        <v>0</v>
      </c>
      <c r="T160" t="str">
        <f t="shared" si="16"/>
        <v/>
      </c>
      <c r="U160" t="str">
        <f t="shared" si="17"/>
        <v/>
      </c>
    </row>
    <row r="161" spans="1:21" ht="15" customHeight="1" x14ac:dyDescent="0.25">
      <c r="A161" s="27"/>
      <c r="B161" s="32" t="s">
        <v>162</v>
      </c>
      <c r="C161" s="29" t="s">
        <v>26</v>
      </c>
      <c r="D161" s="30" t="s">
        <v>97</v>
      </c>
      <c r="E161" s="30" t="s">
        <v>107</v>
      </c>
      <c r="F161" s="30" t="s">
        <v>21</v>
      </c>
      <c r="G161" s="30">
        <v>1</v>
      </c>
      <c r="H161" s="52"/>
      <c r="I161" s="30"/>
      <c r="J161" s="31" t="s">
        <v>38</v>
      </c>
      <c r="K161" s="32" t="s">
        <v>30</v>
      </c>
      <c r="L161" s="30" t="s">
        <v>21</v>
      </c>
      <c r="M161" s="32" t="s">
        <v>31</v>
      </c>
      <c r="N161" s="33"/>
      <c r="O161" s="33">
        <v>0</v>
      </c>
      <c r="P161" s="33"/>
      <c r="Q161" s="33"/>
      <c r="R161" s="34">
        <f t="shared" si="18"/>
        <v>0</v>
      </c>
      <c r="S161" s="35">
        <f t="shared" si="19"/>
        <v>0</v>
      </c>
      <c r="T161" t="str">
        <f t="shared" si="16"/>
        <v/>
      </c>
      <c r="U161" t="str">
        <f t="shared" si="17"/>
        <v/>
      </c>
    </row>
    <row r="162" spans="1:21" ht="15" customHeight="1" x14ac:dyDescent="0.25">
      <c r="A162" s="27"/>
      <c r="B162" s="32" t="s">
        <v>162</v>
      </c>
      <c r="C162" s="29" t="s">
        <v>26</v>
      </c>
      <c r="D162" s="30" t="s">
        <v>97</v>
      </c>
      <c r="E162" s="30" t="s">
        <v>107</v>
      </c>
      <c r="F162" s="30" t="s">
        <v>22</v>
      </c>
      <c r="G162" s="30"/>
      <c r="H162" s="52">
        <v>1</v>
      </c>
      <c r="I162" s="30"/>
      <c r="J162" s="31" t="s">
        <v>86</v>
      </c>
      <c r="K162" s="32" t="s">
        <v>33</v>
      </c>
      <c r="L162" s="30" t="s">
        <v>21</v>
      </c>
      <c r="M162" s="32" t="s">
        <v>31</v>
      </c>
      <c r="N162" s="33"/>
      <c r="O162" s="33">
        <v>0</v>
      </c>
      <c r="P162" s="33"/>
      <c r="Q162" s="33"/>
      <c r="R162" s="34">
        <f t="shared" si="18"/>
        <v>0</v>
      </c>
      <c r="S162" s="35">
        <f t="shared" si="19"/>
        <v>0</v>
      </c>
      <c r="T162" t="str">
        <f t="shared" si="16"/>
        <v/>
      </c>
      <c r="U162" t="str">
        <f t="shared" si="17"/>
        <v/>
      </c>
    </row>
    <row r="163" spans="1:21" ht="15" customHeight="1" x14ac:dyDescent="0.25">
      <c r="A163" s="18">
        <v>70</v>
      </c>
      <c r="B163" s="23" t="s">
        <v>163</v>
      </c>
      <c r="C163" s="20" t="s">
        <v>26</v>
      </c>
      <c r="D163" s="21" t="s">
        <v>97</v>
      </c>
      <c r="E163" s="21" t="s">
        <v>107</v>
      </c>
      <c r="F163" s="21" t="s">
        <v>21</v>
      </c>
      <c r="G163" s="21">
        <v>4</v>
      </c>
      <c r="H163" s="37"/>
      <c r="I163" s="21"/>
      <c r="J163" s="22" t="s">
        <v>164</v>
      </c>
      <c r="K163" s="23" t="s">
        <v>49</v>
      </c>
      <c r="L163" s="21" t="s">
        <v>43</v>
      </c>
      <c r="M163" s="23" t="s">
        <v>85</v>
      </c>
      <c r="N163" s="24"/>
      <c r="O163" s="24">
        <v>0</v>
      </c>
      <c r="P163" s="24"/>
      <c r="Q163" s="24"/>
      <c r="R163" s="25">
        <f t="shared" si="18"/>
        <v>0</v>
      </c>
      <c r="S163" s="26">
        <f t="shared" si="19"/>
        <v>0</v>
      </c>
      <c r="T163" t="str">
        <f t="shared" si="16"/>
        <v/>
      </c>
      <c r="U163" t="str">
        <f t="shared" si="17"/>
        <v/>
      </c>
    </row>
    <row r="164" spans="1:21" ht="15" customHeight="1" x14ac:dyDescent="0.25">
      <c r="A164" s="27"/>
      <c r="B164" s="32" t="s">
        <v>163</v>
      </c>
      <c r="C164" s="29" t="s">
        <v>26</v>
      </c>
      <c r="D164" s="30" t="s">
        <v>97</v>
      </c>
      <c r="E164" s="30" t="s">
        <v>107</v>
      </c>
      <c r="F164" s="30" t="s">
        <v>22</v>
      </c>
      <c r="G164" s="30"/>
      <c r="H164" s="30">
        <v>1</v>
      </c>
      <c r="I164" s="30"/>
      <c r="J164" s="31" t="s">
        <v>32</v>
      </c>
      <c r="K164" s="32" t="s">
        <v>33</v>
      </c>
      <c r="L164" s="30" t="s">
        <v>21</v>
      </c>
      <c r="M164" s="32" t="s">
        <v>31</v>
      </c>
      <c r="N164" s="33"/>
      <c r="O164" s="33">
        <v>0</v>
      </c>
      <c r="P164" s="33"/>
      <c r="Q164" s="33"/>
      <c r="R164" s="34">
        <f t="shared" si="18"/>
        <v>0</v>
      </c>
      <c r="S164" s="35">
        <f t="shared" si="19"/>
        <v>0</v>
      </c>
      <c r="T164" t="str">
        <f t="shared" si="16"/>
        <v/>
      </c>
      <c r="U164" t="str">
        <f t="shared" si="17"/>
        <v/>
      </c>
    </row>
    <row r="165" spans="1:21" ht="15" customHeight="1" x14ac:dyDescent="0.25">
      <c r="A165" s="18">
        <v>71</v>
      </c>
      <c r="B165" s="23" t="s">
        <v>165</v>
      </c>
      <c r="C165" s="20" t="s">
        <v>26</v>
      </c>
      <c r="D165" s="21" t="s">
        <v>97</v>
      </c>
      <c r="E165" s="21" t="s">
        <v>107</v>
      </c>
      <c r="F165" s="21" t="s">
        <v>21</v>
      </c>
      <c r="G165" s="21">
        <v>2</v>
      </c>
      <c r="H165" s="37"/>
      <c r="I165" s="21"/>
      <c r="J165" s="23" t="s">
        <v>92</v>
      </c>
      <c r="K165" s="23" t="s">
        <v>49</v>
      </c>
      <c r="L165" s="21" t="s">
        <v>21</v>
      </c>
      <c r="M165" s="23" t="s">
        <v>31</v>
      </c>
      <c r="N165" s="24"/>
      <c r="O165" s="24">
        <v>0</v>
      </c>
      <c r="P165" s="24"/>
      <c r="Q165" s="24"/>
      <c r="R165" s="25">
        <f t="shared" si="18"/>
        <v>0</v>
      </c>
      <c r="S165" s="26">
        <f t="shared" si="19"/>
        <v>0</v>
      </c>
      <c r="T165" t="str">
        <f t="shared" ref="T165:T179" si="20">IF(R165&gt;0,J165,"")</f>
        <v/>
      </c>
      <c r="U165" t="str">
        <f t="shared" ref="U165:U179" si="21">IF(S165&gt;0,J165,"")</f>
        <v/>
      </c>
    </row>
    <row r="166" spans="1:21" ht="15" customHeight="1" x14ac:dyDescent="0.25">
      <c r="A166" s="27"/>
      <c r="B166" s="32" t="s">
        <v>165</v>
      </c>
      <c r="C166" s="29" t="s">
        <v>26</v>
      </c>
      <c r="D166" s="30" t="s">
        <v>97</v>
      </c>
      <c r="E166" s="30" t="s">
        <v>107</v>
      </c>
      <c r="F166" s="30" t="s">
        <v>21</v>
      </c>
      <c r="G166" s="30">
        <v>2</v>
      </c>
      <c r="H166" s="30"/>
      <c r="I166" s="30"/>
      <c r="J166" s="31" t="s">
        <v>51</v>
      </c>
      <c r="K166" s="32" t="s">
        <v>36</v>
      </c>
      <c r="L166" s="30" t="s">
        <v>21</v>
      </c>
      <c r="M166" s="32" t="s">
        <v>31</v>
      </c>
      <c r="N166" s="33"/>
      <c r="O166" s="33">
        <v>0</v>
      </c>
      <c r="P166" s="33"/>
      <c r="Q166" s="33"/>
      <c r="R166" s="34">
        <f t="shared" si="18"/>
        <v>0</v>
      </c>
      <c r="S166" s="35">
        <f t="shared" si="19"/>
        <v>0</v>
      </c>
      <c r="T166" t="str">
        <f t="shared" si="20"/>
        <v/>
      </c>
      <c r="U166" t="str">
        <f t="shared" si="21"/>
        <v/>
      </c>
    </row>
    <row r="167" spans="1:21" ht="15" customHeight="1" x14ac:dyDescent="0.25">
      <c r="A167" s="27"/>
      <c r="B167" s="32" t="s">
        <v>165</v>
      </c>
      <c r="C167" s="29" t="s">
        <v>26</v>
      </c>
      <c r="D167" s="30" t="s">
        <v>97</v>
      </c>
      <c r="E167" s="30" t="s">
        <v>107</v>
      </c>
      <c r="F167" s="30" t="s">
        <v>22</v>
      </c>
      <c r="G167" s="30"/>
      <c r="H167" s="30">
        <v>1</v>
      </c>
      <c r="I167" s="30"/>
      <c r="J167" s="31" t="s">
        <v>39</v>
      </c>
      <c r="K167" s="32" t="s">
        <v>40</v>
      </c>
      <c r="L167" s="30" t="s">
        <v>21</v>
      </c>
      <c r="M167" s="32" t="s">
        <v>31</v>
      </c>
      <c r="N167" s="33"/>
      <c r="O167" s="33">
        <v>0</v>
      </c>
      <c r="P167" s="33"/>
      <c r="Q167" s="33"/>
      <c r="R167" s="34">
        <f t="shared" ref="R167:R179" si="22">G167*O167</f>
        <v>0</v>
      </c>
      <c r="S167" s="35">
        <f t="shared" ref="S167:S179" si="23">H167*P167</f>
        <v>0</v>
      </c>
      <c r="T167" t="str">
        <f t="shared" si="20"/>
        <v/>
      </c>
      <c r="U167" t="str">
        <f t="shared" si="21"/>
        <v/>
      </c>
    </row>
    <row r="168" spans="1:21" ht="15" customHeight="1" x14ac:dyDescent="0.25">
      <c r="A168" s="80">
        <v>72</v>
      </c>
      <c r="B168" s="23" t="s">
        <v>166</v>
      </c>
      <c r="C168" s="20" t="s">
        <v>26</v>
      </c>
      <c r="D168" s="21" t="s">
        <v>97</v>
      </c>
      <c r="E168" s="21" t="s">
        <v>107</v>
      </c>
      <c r="F168" s="21" t="s">
        <v>21</v>
      </c>
      <c r="G168" s="21">
        <v>4</v>
      </c>
      <c r="H168" s="37"/>
      <c r="I168" s="21"/>
      <c r="J168" s="22" t="s">
        <v>71</v>
      </c>
      <c r="K168" s="23" t="s">
        <v>49</v>
      </c>
      <c r="L168" s="21" t="s">
        <v>21</v>
      </c>
      <c r="M168" s="23" t="s">
        <v>31</v>
      </c>
      <c r="N168" s="24"/>
      <c r="O168" s="24">
        <v>1</v>
      </c>
      <c r="P168" s="24"/>
      <c r="Q168" s="24"/>
      <c r="R168" s="25">
        <f t="shared" si="22"/>
        <v>4</v>
      </c>
      <c r="S168" s="26">
        <f t="shared" si="23"/>
        <v>0</v>
      </c>
      <c r="T168" t="str">
        <f t="shared" si="20"/>
        <v>Весна Петровић</v>
      </c>
      <c r="U168" t="str">
        <f t="shared" si="21"/>
        <v/>
      </c>
    </row>
    <row r="169" spans="1:21" ht="15" customHeight="1" x14ac:dyDescent="0.25">
      <c r="A169" s="81"/>
      <c r="B169" s="32" t="s">
        <v>166</v>
      </c>
      <c r="C169" s="29" t="s">
        <v>26</v>
      </c>
      <c r="D169" s="30" t="s">
        <v>97</v>
      </c>
      <c r="E169" s="30" t="s">
        <v>107</v>
      </c>
      <c r="F169" s="30" t="s">
        <v>22</v>
      </c>
      <c r="G169" s="30"/>
      <c r="H169" s="30">
        <v>1</v>
      </c>
      <c r="I169" s="30"/>
      <c r="J169" s="31" t="s">
        <v>39</v>
      </c>
      <c r="K169" s="32" t="s">
        <v>40</v>
      </c>
      <c r="L169" s="30" t="s">
        <v>21</v>
      </c>
      <c r="M169" s="32" t="s">
        <v>31</v>
      </c>
      <c r="N169" s="33"/>
      <c r="O169" s="33"/>
      <c r="P169" s="33">
        <v>1</v>
      </c>
      <c r="Q169" s="33"/>
      <c r="R169" s="34">
        <f t="shared" si="22"/>
        <v>0</v>
      </c>
      <c r="S169" s="35">
        <f t="shared" si="23"/>
        <v>1</v>
      </c>
      <c r="T169" t="str">
        <f t="shared" si="20"/>
        <v/>
      </c>
      <c r="U169" t="str">
        <f t="shared" si="21"/>
        <v>Срећко Илић</v>
      </c>
    </row>
    <row r="170" spans="1:21" ht="15" customHeight="1" x14ac:dyDescent="0.25">
      <c r="A170" s="18">
        <v>73</v>
      </c>
      <c r="B170" s="23" t="s">
        <v>167</v>
      </c>
      <c r="C170" s="20" t="s">
        <v>26</v>
      </c>
      <c r="D170" s="21" t="s">
        <v>97</v>
      </c>
      <c r="E170" s="21" t="s">
        <v>107</v>
      </c>
      <c r="F170" s="21" t="s">
        <v>21</v>
      </c>
      <c r="G170" s="21">
        <v>4</v>
      </c>
      <c r="H170" s="37"/>
      <c r="I170" s="21"/>
      <c r="J170" s="22" t="s">
        <v>71</v>
      </c>
      <c r="K170" s="23" t="s">
        <v>49</v>
      </c>
      <c r="L170" s="21" t="s">
        <v>21</v>
      </c>
      <c r="M170" s="23" t="s">
        <v>31</v>
      </c>
      <c r="N170" s="24"/>
      <c r="O170" s="24">
        <v>0</v>
      </c>
      <c r="P170" s="24"/>
      <c r="Q170" s="24"/>
      <c r="R170" s="25">
        <f t="shared" si="22"/>
        <v>0</v>
      </c>
      <c r="S170" s="26">
        <f t="shared" si="23"/>
        <v>0</v>
      </c>
      <c r="T170" t="str">
        <f t="shared" si="20"/>
        <v/>
      </c>
      <c r="U170" t="str">
        <f t="shared" si="21"/>
        <v/>
      </c>
    </row>
    <row r="171" spans="1:21" ht="15" customHeight="1" x14ac:dyDescent="0.25">
      <c r="A171" s="27"/>
      <c r="B171" s="32" t="s">
        <v>167</v>
      </c>
      <c r="C171" s="29" t="s">
        <v>26</v>
      </c>
      <c r="D171" s="30" t="s">
        <v>97</v>
      </c>
      <c r="E171" s="30" t="s">
        <v>107</v>
      </c>
      <c r="F171" s="30" t="s">
        <v>21</v>
      </c>
      <c r="G171" s="30"/>
      <c r="H171" s="30">
        <v>1</v>
      </c>
      <c r="I171" s="30"/>
      <c r="J171" s="31" t="s">
        <v>32</v>
      </c>
      <c r="K171" s="32" t="s">
        <v>33</v>
      </c>
      <c r="L171" s="30" t="s">
        <v>21</v>
      </c>
      <c r="M171" s="32" t="s">
        <v>31</v>
      </c>
      <c r="N171" s="33"/>
      <c r="O171" s="33">
        <v>0</v>
      </c>
      <c r="P171" s="33"/>
      <c r="Q171" s="33"/>
      <c r="R171" s="34">
        <f t="shared" si="22"/>
        <v>0</v>
      </c>
      <c r="S171" s="35">
        <f t="shared" si="23"/>
        <v>0</v>
      </c>
      <c r="T171" t="str">
        <f t="shared" si="20"/>
        <v/>
      </c>
      <c r="U171" t="str">
        <f t="shared" si="21"/>
        <v/>
      </c>
    </row>
    <row r="172" spans="1:21" ht="15" customHeight="1" x14ac:dyDescent="0.25">
      <c r="A172" s="80">
        <v>74</v>
      </c>
      <c r="B172" s="23" t="s">
        <v>168</v>
      </c>
      <c r="C172" s="20" t="s">
        <v>26</v>
      </c>
      <c r="D172" s="21" t="s">
        <v>97</v>
      </c>
      <c r="E172" s="21" t="s">
        <v>107</v>
      </c>
      <c r="F172" s="21" t="s">
        <v>21</v>
      </c>
      <c r="G172" s="21">
        <v>4</v>
      </c>
      <c r="H172" s="37"/>
      <c r="I172" s="21"/>
      <c r="J172" s="22" t="s">
        <v>88</v>
      </c>
      <c r="K172" s="23" t="s">
        <v>49</v>
      </c>
      <c r="L172" s="21" t="s">
        <v>21</v>
      </c>
      <c r="M172" s="23" t="s">
        <v>76</v>
      </c>
      <c r="N172" s="24"/>
      <c r="O172" s="24">
        <v>1</v>
      </c>
      <c r="P172" s="24"/>
      <c r="Q172" s="24"/>
      <c r="R172" s="25">
        <f t="shared" si="22"/>
        <v>4</v>
      </c>
      <c r="S172" s="26">
        <f t="shared" si="23"/>
        <v>0</v>
      </c>
      <c r="T172" t="str">
        <f t="shared" si="20"/>
        <v>Срђан Лалић</v>
      </c>
      <c r="U172" t="str">
        <f t="shared" si="21"/>
        <v/>
      </c>
    </row>
    <row r="173" spans="1:21" ht="15" customHeight="1" x14ac:dyDescent="0.25">
      <c r="A173" s="81"/>
      <c r="B173" s="32" t="s">
        <v>168</v>
      </c>
      <c r="C173" s="29" t="s">
        <v>26</v>
      </c>
      <c r="D173" s="30" t="s">
        <v>97</v>
      </c>
      <c r="E173" s="30" t="s">
        <v>107</v>
      </c>
      <c r="F173" s="30" t="s">
        <v>22</v>
      </c>
      <c r="G173" s="30"/>
      <c r="H173" s="30">
        <v>1</v>
      </c>
      <c r="I173" s="30"/>
      <c r="J173" s="31" t="s">
        <v>77</v>
      </c>
      <c r="K173" s="32" t="s">
        <v>40</v>
      </c>
      <c r="L173" s="30" t="s">
        <v>21</v>
      </c>
      <c r="M173" s="32" t="s">
        <v>31</v>
      </c>
      <c r="N173" s="33"/>
      <c r="O173" s="33"/>
      <c r="P173" s="33">
        <v>1</v>
      </c>
      <c r="Q173" s="33"/>
      <c r="R173" s="34">
        <f t="shared" si="22"/>
        <v>0</v>
      </c>
      <c r="S173" s="35">
        <f t="shared" si="23"/>
        <v>1</v>
      </c>
      <c r="T173" t="str">
        <f t="shared" si="20"/>
        <v/>
      </c>
      <c r="U173" t="str">
        <f t="shared" si="21"/>
        <v>Огњен Ранкић</v>
      </c>
    </row>
    <row r="174" spans="1:21" ht="15" customHeight="1" x14ac:dyDescent="0.25">
      <c r="A174" s="18">
        <v>75</v>
      </c>
      <c r="B174" s="23" t="s">
        <v>169</v>
      </c>
      <c r="C174" s="20" t="s">
        <v>26</v>
      </c>
      <c r="D174" s="21" t="s">
        <v>97</v>
      </c>
      <c r="E174" s="21" t="s">
        <v>107</v>
      </c>
      <c r="F174" s="21" t="s">
        <v>21</v>
      </c>
      <c r="G174" s="21">
        <v>4</v>
      </c>
      <c r="H174" s="37"/>
      <c r="I174" s="21"/>
      <c r="J174" s="22" t="s">
        <v>64</v>
      </c>
      <c r="K174" s="23" t="s">
        <v>30</v>
      </c>
      <c r="L174" s="21" t="s">
        <v>65</v>
      </c>
      <c r="M174" s="23" t="s">
        <v>66</v>
      </c>
      <c r="N174" s="24"/>
      <c r="O174" s="24">
        <v>0</v>
      </c>
      <c r="P174" s="24"/>
      <c r="Q174" s="24"/>
      <c r="R174" s="25">
        <f t="shared" si="22"/>
        <v>0</v>
      </c>
      <c r="S174" s="26">
        <f t="shared" si="23"/>
        <v>0</v>
      </c>
      <c r="T174" t="str">
        <f t="shared" si="20"/>
        <v/>
      </c>
      <c r="U174" t="str">
        <f t="shared" si="21"/>
        <v/>
      </c>
    </row>
    <row r="175" spans="1:21" ht="15" customHeight="1" x14ac:dyDescent="0.25">
      <c r="A175" s="27"/>
      <c r="B175" s="32" t="s">
        <v>169</v>
      </c>
      <c r="C175" s="29" t="s">
        <v>26</v>
      </c>
      <c r="D175" s="30" t="s">
        <v>97</v>
      </c>
      <c r="E175" s="30" t="s">
        <v>107</v>
      </c>
      <c r="F175" s="30" t="s">
        <v>22</v>
      </c>
      <c r="G175" s="30"/>
      <c r="H175" s="30">
        <v>1</v>
      </c>
      <c r="I175" s="30"/>
      <c r="J175" s="31" t="s">
        <v>32</v>
      </c>
      <c r="K175" s="32" t="s">
        <v>33</v>
      </c>
      <c r="L175" s="30" t="s">
        <v>21</v>
      </c>
      <c r="M175" s="32" t="s">
        <v>31</v>
      </c>
      <c r="N175" s="33"/>
      <c r="O175" s="33">
        <v>0</v>
      </c>
      <c r="P175" s="33"/>
      <c r="Q175" s="33"/>
      <c r="R175" s="34">
        <f t="shared" si="22"/>
        <v>0</v>
      </c>
      <c r="S175" s="35">
        <f t="shared" si="23"/>
        <v>0</v>
      </c>
      <c r="T175" t="str">
        <f t="shared" si="20"/>
        <v/>
      </c>
      <c r="U175" t="str">
        <f t="shared" si="21"/>
        <v/>
      </c>
    </row>
    <row r="176" spans="1:21" ht="15" customHeight="1" x14ac:dyDescent="0.25">
      <c r="A176" s="80">
        <v>76</v>
      </c>
      <c r="B176" s="23" t="s">
        <v>170</v>
      </c>
      <c r="C176" s="20" t="s">
        <v>26</v>
      </c>
      <c r="D176" s="21" t="s">
        <v>97</v>
      </c>
      <c r="E176" s="21" t="s">
        <v>107</v>
      </c>
      <c r="F176" s="21" t="s">
        <v>21</v>
      </c>
      <c r="G176" s="21">
        <v>4</v>
      </c>
      <c r="H176" s="37"/>
      <c r="I176" s="21"/>
      <c r="J176" s="22" t="s">
        <v>56</v>
      </c>
      <c r="K176" s="23" t="s">
        <v>30</v>
      </c>
      <c r="L176" s="21" t="s">
        <v>21</v>
      </c>
      <c r="M176" s="23" t="s">
        <v>31</v>
      </c>
      <c r="N176" s="24"/>
      <c r="O176" s="24">
        <v>1</v>
      </c>
      <c r="P176" s="24"/>
      <c r="Q176" s="24"/>
      <c r="R176" s="25">
        <f t="shared" si="22"/>
        <v>4</v>
      </c>
      <c r="S176" s="26">
        <f t="shared" si="23"/>
        <v>0</v>
      </c>
      <c r="T176" t="str">
        <f t="shared" si="20"/>
        <v>Мирела Митрашевић</v>
      </c>
      <c r="U176" t="str">
        <f t="shared" si="21"/>
        <v/>
      </c>
    </row>
    <row r="177" spans="1:21" ht="15" customHeight="1" x14ac:dyDescent="0.25">
      <c r="A177" s="81"/>
      <c r="B177" s="32" t="s">
        <v>170</v>
      </c>
      <c r="C177" s="29" t="s">
        <v>26</v>
      </c>
      <c r="D177" s="30" t="s">
        <v>97</v>
      </c>
      <c r="E177" s="30" t="s">
        <v>107</v>
      </c>
      <c r="F177" s="30" t="s">
        <v>22</v>
      </c>
      <c r="G177" s="30"/>
      <c r="H177" s="30">
        <v>1</v>
      </c>
      <c r="I177" s="30"/>
      <c r="J177" s="31" t="s">
        <v>57</v>
      </c>
      <c r="K177" s="32" t="s">
        <v>33</v>
      </c>
      <c r="L177" s="30" t="s">
        <v>21</v>
      </c>
      <c r="M177" s="32" t="s">
        <v>31</v>
      </c>
      <c r="N177" s="33"/>
      <c r="O177" s="33"/>
      <c r="P177" s="33">
        <v>1</v>
      </c>
      <c r="Q177" s="33"/>
      <c r="R177" s="34">
        <f t="shared" si="22"/>
        <v>0</v>
      </c>
      <c r="S177" s="35">
        <f t="shared" si="23"/>
        <v>1</v>
      </c>
      <c r="T177" t="str">
        <f t="shared" si="20"/>
        <v/>
      </c>
      <c r="U177" t="str">
        <f t="shared" si="21"/>
        <v>Наташа Тешић</v>
      </c>
    </row>
    <row r="178" spans="1:21" ht="15" customHeight="1" x14ac:dyDescent="0.25">
      <c r="A178" s="18">
        <v>77</v>
      </c>
      <c r="B178" s="23" t="s">
        <v>171</v>
      </c>
      <c r="C178" s="20" t="s">
        <v>26</v>
      </c>
      <c r="D178" s="21" t="s">
        <v>97</v>
      </c>
      <c r="E178" s="21" t="s">
        <v>107</v>
      </c>
      <c r="F178" s="21" t="s">
        <v>21</v>
      </c>
      <c r="G178" s="21">
        <v>4</v>
      </c>
      <c r="H178" s="37"/>
      <c r="I178" s="21"/>
      <c r="J178" s="22" t="s">
        <v>61</v>
      </c>
      <c r="K178" s="23" t="s">
        <v>30</v>
      </c>
      <c r="L178" s="21" t="s">
        <v>21</v>
      </c>
      <c r="M178" s="23" t="s">
        <v>31</v>
      </c>
      <c r="N178" s="24"/>
      <c r="O178" s="24">
        <v>0</v>
      </c>
      <c r="P178" s="24"/>
      <c r="Q178" s="24"/>
      <c r="R178" s="25">
        <f t="shared" si="22"/>
        <v>0</v>
      </c>
      <c r="S178" s="26">
        <f t="shared" si="23"/>
        <v>0</v>
      </c>
      <c r="T178" t="str">
        <f t="shared" si="20"/>
        <v/>
      </c>
      <c r="U178" t="str">
        <f t="shared" si="21"/>
        <v/>
      </c>
    </row>
    <row r="179" spans="1:21" ht="15" customHeight="1" x14ac:dyDescent="0.25">
      <c r="A179" s="43"/>
      <c r="B179" s="44" t="s">
        <v>171</v>
      </c>
      <c r="C179" s="45" t="s">
        <v>26</v>
      </c>
      <c r="D179" s="46" t="s">
        <v>97</v>
      </c>
      <c r="E179" s="46" t="s">
        <v>107</v>
      </c>
      <c r="F179" s="46" t="s">
        <v>22</v>
      </c>
      <c r="G179" s="46"/>
      <c r="H179" s="46">
        <v>1</v>
      </c>
      <c r="I179" s="46"/>
      <c r="J179" s="47" t="s">
        <v>86</v>
      </c>
      <c r="K179" s="44" t="s">
        <v>33</v>
      </c>
      <c r="L179" s="46" t="s">
        <v>21</v>
      </c>
      <c r="M179" s="44" t="s">
        <v>31</v>
      </c>
      <c r="N179" s="48"/>
      <c r="O179" s="48">
        <v>0</v>
      </c>
      <c r="P179" s="48"/>
      <c r="Q179" s="48"/>
      <c r="R179" s="49">
        <f t="shared" si="22"/>
        <v>0</v>
      </c>
      <c r="S179" s="50">
        <f t="shared" si="23"/>
        <v>0</v>
      </c>
      <c r="T179" t="str">
        <f t="shared" si="20"/>
        <v/>
      </c>
      <c r="U179" t="str">
        <f t="shared" si="21"/>
        <v/>
      </c>
    </row>
    <row r="181" spans="1:21" x14ac:dyDescent="0.25">
      <c r="A181" s="110"/>
      <c r="B181" s="111"/>
      <c r="C181" s="112"/>
      <c r="D181" s="112"/>
      <c r="E181" s="112"/>
      <c r="F181" s="113"/>
      <c r="G181" s="113"/>
      <c r="H181" s="114"/>
      <c r="I181" s="115"/>
      <c r="J181" s="115"/>
      <c r="K181" s="112"/>
      <c r="L181" s="115"/>
      <c r="M181" s="115"/>
      <c r="N181" s="115"/>
      <c r="O181" s="115"/>
      <c r="P181" s="115"/>
      <c r="Q181" s="116"/>
    </row>
    <row r="182" spans="1:21" x14ac:dyDescent="0.25">
      <c r="A182" s="117"/>
      <c r="B182" s="118" t="s">
        <v>172</v>
      </c>
      <c r="D182" s="119"/>
      <c r="E182" s="119"/>
      <c r="F182" s="119"/>
      <c r="G182" s="120"/>
      <c r="H182" s="120"/>
      <c r="I182" s="121"/>
      <c r="K182" s="122"/>
      <c r="L182" s="122"/>
      <c r="M182" s="122"/>
      <c r="N182" s="122"/>
      <c r="O182" s="122"/>
      <c r="P182" s="123"/>
      <c r="Q182" s="124"/>
    </row>
    <row r="183" spans="1:21" x14ac:dyDescent="0.25">
      <c r="A183" s="117"/>
      <c r="B183" s="119" t="s">
        <v>173</v>
      </c>
      <c r="D183" s="119"/>
      <c r="E183" s="119"/>
      <c r="F183" s="119"/>
      <c r="G183" s="119"/>
      <c r="H183" s="119"/>
      <c r="I183" s="119"/>
      <c r="K183" s="122"/>
      <c r="L183" s="122"/>
      <c r="M183" s="122"/>
      <c r="N183" s="122"/>
      <c r="O183" s="122"/>
      <c r="P183" s="123"/>
      <c r="Q183" s="124"/>
    </row>
    <row r="184" spans="1:21" x14ac:dyDescent="0.25">
      <c r="A184" s="117"/>
      <c r="B184" s="119" t="s">
        <v>174</v>
      </c>
      <c r="D184" s="119"/>
      <c r="E184" s="119"/>
      <c r="F184" s="119"/>
      <c r="G184" s="119"/>
      <c r="H184" s="119"/>
      <c r="I184" s="119"/>
      <c r="K184" s="122"/>
      <c r="L184" s="122"/>
      <c r="M184" s="122"/>
      <c r="N184" s="122"/>
      <c r="O184" s="122"/>
      <c r="P184" s="123"/>
      <c r="Q184" s="124"/>
    </row>
    <row r="185" spans="1:21" x14ac:dyDescent="0.25">
      <c r="A185" s="117"/>
      <c r="B185" s="119" t="s">
        <v>175</v>
      </c>
      <c r="D185" s="119"/>
      <c r="E185" s="119"/>
      <c r="F185" s="119"/>
      <c r="G185" s="119"/>
      <c r="H185" s="119"/>
      <c r="I185" s="119"/>
      <c r="K185" s="122"/>
      <c r="L185" s="122"/>
      <c r="M185" s="122"/>
      <c r="N185" s="122"/>
      <c r="O185" s="122"/>
      <c r="P185" s="123"/>
      <c r="Q185" s="124"/>
    </row>
    <row r="186" spans="1:21" x14ac:dyDescent="0.25">
      <c r="A186" s="117"/>
      <c r="B186" s="119" t="s">
        <v>176</v>
      </c>
      <c r="D186" s="119"/>
      <c r="E186" s="119"/>
      <c r="F186" s="119"/>
      <c r="G186" s="119"/>
      <c r="H186" s="119"/>
      <c r="I186" s="119"/>
      <c r="K186" s="122"/>
      <c r="L186" s="122"/>
      <c r="M186" s="122"/>
      <c r="N186" s="122"/>
      <c r="O186" s="122"/>
      <c r="P186" s="123"/>
      <c r="Q186" s="124"/>
    </row>
    <row r="187" spans="1:21" x14ac:dyDescent="0.25">
      <c r="A187" s="117"/>
      <c r="B187" s="122"/>
      <c r="C187" s="119"/>
      <c r="D187" s="119"/>
      <c r="E187" s="119"/>
      <c r="F187" s="119"/>
      <c r="G187" s="119"/>
      <c r="H187" s="119"/>
      <c r="I187" s="119"/>
      <c r="K187" s="122"/>
      <c r="L187" s="122"/>
      <c r="M187" s="122"/>
      <c r="N187" s="122"/>
      <c r="O187" s="122"/>
      <c r="P187" s="123"/>
      <c r="Q187" s="124"/>
    </row>
    <row r="188" spans="1:21" x14ac:dyDescent="0.25">
      <c r="A188" s="117"/>
      <c r="B188" s="118" t="s">
        <v>177</v>
      </c>
      <c r="D188" s="119"/>
      <c r="E188" s="119"/>
      <c r="F188" s="119"/>
      <c r="G188" s="119"/>
      <c r="I188" s="119"/>
      <c r="K188" s="122"/>
      <c r="L188" s="122"/>
      <c r="M188" s="122"/>
      <c r="N188" s="122"/>
      <c r="O188" s="122"/>
      <c r="P188" s="123"/>
      <c r="Q188" s="124"/>
    </row>
    <row r="189" spans="1:21" x14ac:dyDescent="0.25">
      <c r="A189" s="117"/>
      <c r="B189" s="119" t="s">
        <v>178</v>
      </c>
      <c r="D189" s="119"/>
      <c r="E189" s="119"/>
      <c r="F189" s="119"/>
      <c r="G189" s="119"/>
      <c r="I189" s="119"/>
      <c r="J189" s="121"/>
      <c r="K189" s="122"/>
      <c r="L189" s="122"/>
      <c r="M189" s="122"/>
      <c r="N189" s="122"/>
      <c r="O189" s="122"/>
      <c r="P189" s="123"/>
      <c r="Q189" s="124"/>
    </row>
    <row r="190" spans="1:21" x14ac:dyDescent="0.25">
      <c r="A190" s="117"/>
      <c r="B190" s="119" t="s">
        <v>179</v>
      </c>
      <c r="D190" s="119"/>
      <c r="E190" s="119"/>
      <c r="F190" s="119"/>
      <c r="G190" s="119"/>
      <c r="I190" s="119"/>
      <c r="J190" s="119"/>
      <c r="K190" s="123"/>
      <c r="L190" s="122"/>
      <c r="M190" s="122"/>
      <c r="N190" s="122"/>
      <c r="O190" s="122"/>
      <c r="P190" s="123"/>
      <c r="Q190" s="124"/>
    </row>
    <row r="191" spans="1:21" x14ac:dyDescent="0.25">
      <c r="A191" s="117"/>
      <c r="B191" s="122"/>
      <c r="C191" s="122"/>
      <c r="D191" s="122"/>
      <c r="E191" s="122"/>
      <c r="F191" s="122"/>
      <c r="G191" s="122"/>
      <c r="H191" s="122"/>
      <c r="I191" s="122"/>
      <c r="J191" s="122"/>
      <c r="K191" s="123"/>
      <c r="L191" s="122"/>
      <c r="M191" s="122"/>
      <c r="N191" s="122"/>
      <c r="O191" s="122"/>
      <c r="P191" s="123"/>
      <c r="Q191" s="124"/>
    </row>
    <row r="192" spans="1:21" x14ac:dyDescent="0.25">
      <c r="A192" s="117"/>
      <c r="B192" s="118" t="s">
        <v>180</v>
      </c>
      <c r="C192" s="122"/>
      <c r="D192" s="122"/>
      <c r="E192" s="122"/>
      <c r="F192" s="122"/>
      <c r="G192" s="122"/>
      <c r="H192" s="122"/>
      <c r="I192" s="122"/>
      <c r="J192" s="122"/>
      <c r="K192" s="123"/>
      <c r="L192" s="122"/>
      <c r="M192" s="122"/>
      <c r="N192" s="122"/>
      <c r="O192" s="122"/>
      <c r="P192" s="123"/>
      <c r="Q192" s="124"/>
    </row>
    <row r="193" spans="1:17" x14ac:dyDescent="0.25">
      <c r="A193" s="125"/>
      <c r="B193" s="126" t="s">
        <v>30</v>
      </c>
      <c r="Q193" s="124"/>
    </row>
    <row r="194" spans="1:17" x14ac:dyDescent="0.25">
      <c r="A194" s="125"/>
      <c r="B194" s="126" t="s">
        <v>49</v>
      </c>
      <c r="Q194" s="124"/>
    </row>
    <row r="195" spans="1:17" x14ac:dyDescent="0.25">
      <c r="A195" s="125"/>
      <c r="B195" s="126" t="s">
        <v>36</v>
      </c>
      <c r="Q195" s="124"/>
    </row>
    <row r="196" spans="1:17" x14ac:dyDescent="0.25">
      <c r="A196" s="125"/>
      <c r="B196" s="126" t="s">
        <v>33</v>
      </c>
      <c r="Q196" s="124"/>
    </row>
    <row r="197" spans="1:17" x14ac:dyDescent="0.25">
      <c r="A197" s="125"/>
      <c r="B197" s="126" t="s">
        <v>53</v>
      </c>
      <c r="Q197" s="124"/>
    </row>
    <row r="198" spans="1:17" x14ac:dyDescent="0.25">
      <c r="A198" s="125"/>
      <c r="B198" s="126" t="s">
        <v>9</v>
      </c>
      <c r="Q198" s="124"/>
    </row>
    <row r="199" spans="1:17" x14ac:dyDescent="0.25">
      <c r="A199" s="125"/>
      <c r="B199" s="126"/>
      <c r="Q199" s="124"/>
    </row>
    <row r="200" spans="1:17" x14ac:dyDescent="0.25">
      <c r="A200" s="125"/>
      <c r="B200" s="119" t="s">
        <v>181</v>
      </c>
      <c r="Q200" s="124"/>
    </row>
    <row r="201" spans="1:17" x14ac:dyDescent="0.25">
      <c r="A201" s="125"/>
      <c r="B201" s="119" t="s">
        <v>182</v>
      </c>
      <c r="Q201" s="124"/>
    </row>
    <row r="202" spans="1:17" x14ac:dyDescent="0.25">
      <c r="A202" s="125"/>
      <c r="B202" s="119" t="s">
        <v>183</v>
      </c>
      <c r="Q202" s="124"/>
    </row>
    <row r="203" spans="1:17" x14ac:dyDescent="0.25">
      <c r="A203" s="127"/>
      <c r="B203" s="128"/>
      <c r="C203" s="128"/>
      <c r="D203" s="128"/>
      <c r="E203" s="128"/>
      <c r="F203" s="128"/>
      <c r="G203" s="128"/>
      <c r="H203" s="128"/>
      <c r="I203" s="128"/>
      <c r="J203" s="128"/>
      <c r="K203" s="129"/>
      <c r="L203" s="128"/>
      <c r="M203" s="128"/>
      <c r="N203" s="128"/>
      <c r="O203" s="128"/>
      <c r="P203" s="128"/>
      <c r="Q203" s="130"/>
    </row>
    <row r="204" spans="1:17" ht="81" customHeight="1" x14ac:dyDescent="0.25">
      <c r="A204" s="301" t="s">
        <v>184</v>
      </c>
      <c r="B204" s="301"/>
      <c r="C204" s="301"/>
      <c r="D204" s="301"/>
      <c r="E204" s="301"/>
      <c r="F204" s="301"/>
      <c r="G204" s="301"/>
      <c r="H204" s="301"/>
      <c r="I204" s="301"/>
      <c r="J204" s="301"/>
      <c r="K204" s="301"/>
      <c r="L204" s="301"/>
      <c r="M204" s="301"/>
      <c r="N204" s="301"/>
      <c r="O204" s="301"/>
      <c r="P204" s="301"/>
      <c r="Q204" s="130"/>
    </row>
  </sheetData>
  <autoFilter ref="A5:S179"/>
  <mergeCells count="13">
    <mergeCell ref="T3:T4"/>
    <mergeCell ref="U3:U4"/>
    <mergeCell ref="A204:P204"/>
    <mergeCell ref="A1:S1"/>
    <mergeCell ref="A2:S2"/>
    <mergeCell ref="B3:B4"/>
    <mergeCell ref="C3:C4"/>
    <mergeCell ref="G3:I3"/>
    <mergeCell ref="J3:J4"/>
    <mergeCell ref="L3:L4"/>
    <mergeCell ref="N3:N4"/>
    <mergeCell ref="O3:Q3"/>
    <mergeCell ref="R3:S3"/>
  </mergeCells>
  <pageMargins left="0.118055555555556" right="0.118055555555556" top="0.35416666666666702" bottom="0.35416666666666702" header="0.511811023622047" footer="0.511811023622047"/>
  <pageSetup paperSize="9" fitToHeight="0"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topLeftCell="A80" zoomScale="74" zoomScaleNormal="74" workbookViewId="0">
      <selection activeCell="C109" sqref="C109"/>
    </sheetView>
  </sheetViews>
  <sheetFormatPr defaultColWidth="8.5703125" defaultRowHeight="15" x14ac:dyDescent="0.25"/>
  <cols>
    <col min="2" max="2" width="23.7109375" customWidth="1"/>
    <col min="15" max="22" width="8.140625" customWidth="1"/>
  </cols>
  <sheetData>
    <row r="1" spans="1:24" x14ac:dyDescent="0.25">
      <c r="A1" s="131" t="s">
        <v>185</v>
      </c>
      <c r="C1" s="116"/>
      <c r="D1" s="132"/>
      <c r="E1" s="132"/>
      <c r="G1" s="132"/>
      <c r="H1" s="132"/>
    </row>
    <row r="2" spans="1:24" x14ac:dyDescent="0.25">
      <c r="A2" s="131"/>
      <c r="D2" s="132"/>
      <c r="E2" s="132"/>
      <c r="G2" s="132"/>
      <c r="H2" s="132"/>
    </row>
    <row r="3" spans="1:24" x14ac:dyDescent="0.25">
      <c r="A3" t="s">
        <v>186</v>
      </c>
      <c r="D3" s="132"/>
      <c r="E3" s="132"/>
      <c r="G3" s="132"/>
      <c r="H3" s="132"/>
    </row>
    <row r="4" spans="1:24" ht="14.25" customHeight="1" x14ac:dyDescent="0.25">
      <c r="C4" s="310" t="s">
        <v>187</v>
      </c>
      <c r="D4" s="310"/>
      <c r="E4" s="310"/>
      <c r="F4" s="310"/>
      <c r="G4" s="310"/>
      <c r="H4" s="310"/>
      <c r="I4" s="310"/>
      <c r="J4" s="310"/>
      <c r="K4" s="310"/>
      <c r="L4" s="310"/>
      <c r="M4" s="310"/>
      <c r="N4" s="310"/>
      <c r="O4" s="311" t="s">
        <v>188</v>
      </c>
      <c r="P4" s="311"/>
      <c r="Q4" s="311"/>
      <c r="R4" s="311"/>
      <c r="S4" s="311"/>
      <c r="T4" s="311"/>
      <c r="U4" s="311"/>
      <c r="V4" s="312" t="s">
        <v>189</v>
      </c>
      <c r="W4" s="312"/>
      <c r="X4" s="312"/>
    </row>
    <row r="5" spans="1:24" ht="14.25" customHeight="1" x14ac:dyDescent="0.25">
      <c r="A5" s="313" t="s">
        <v>190</v>
      </c>
      <c r="B5" s="313" t="s">
        <v>191</v>
      </c>
      <c r="C5" s="314" t="s">
        <v>192</v>
      </c>
      <c r="D5" s="314" t="s">
        <v>193</v>
      </c>
      <c r="E5" s="315" t="s">
        <v>194</v>
      </c>
      <c r="F5" s="315" t="s">
        <v>195</v>
      </c>
      <c r="G5" s="316" t="s">
        <v>196</v>
      </c>
      <c r="H5" s="317" t="s">
        <v>197</v>
      </c>
      <c r="I5" s="318" t="s">
        <v>198</v>
      </c>
      <c r="J5" s="317" t="s">
        <v>197</v>
      </c>
      <c r="K5" s="315" t="s">
        <v>199</v>
      </c>
      <c r="L5" s="315" t="s">
        <v>200</v>
      </c>
      <c r="M5" s="319" t="s">
        <v>201</v>
      </c>
      <c r="N5" s="319"/>
      <c r="O5" s="320" t="s">
        <v>76</v>
      </c>
      <c r="P5" s="320"/>
      <c r="Q5" s="321" t="s">
        <v>133</v>
      </c>
      <c r="R5" s="321"/>
      <c r="S5" s="322" t="s">
        <v>202</v>
      </c>
      <c r="T5" s="322"/>
      <c r="U5" s="323" t="s">
        <v>203</v>
      </c>
      <c r="V5" s="323" t="s">
        <v>204</v>
      </c>
      <c r="W5" s="324" t="s">
        <v>205</v>
      </c>
      <c r="X5" s="323" t="s">
        <v>206</v>
      </c>
    </row>
    <row r="6" spans="1:24" ht="25.5" customHeight="1" x14ac:dyDescent="0.25">
      <c r="A6" s="313"/>
      <c r="B6" s="313"/>
      <c r="C6" s="314"/>
      <c r="D6" s="314"/>
      <c r="E6" s="315"/>
      <c r="F6" s="315"/>
      <c r="G6" s="316"/>
      <c r="H6" s="317"/>
      <c r="I6" s="318"/>
      <c r="J6" s="317"/>
      <c r="K6" s="315"/>
      <c r="L6" s="315"/>
      <c r="M6" s="133" t="s">
        <v>207</v>
      </c>
      <c r="N6" s="133" t="s">
        <v>208</v>
      </c>
      <c r="O6" s="134" t="s">
        <v>194</v>
      </c>
      <c r="P6" s="135" t="s">
        <v>195</v>
      </c>
      <c r="Q6" s="134" t="s">
        <v>194</v>
      </c>
      <c r="R6" s="135" t="s">
        <v>195</v>
      </c>
      <c r="S6" s="136" t="s">
        <v>194</v>
      </c>
      <c r="T6" s="137" t="s">
        <v>195</v>
      </c>
      <c r="U6" s="323"/>
      <c r="V6" s="323"/>
      <c r="W6" s="324"/>
      <c r="X6" s="323"/>
    </row>
    <row r="7" spans="1:24" x14ac:dyDescent="0.25">
      <c r="A7" s="138"/>
      <c r="B7" s="138"/>
      <c r="C7" s="139"/>
      <c r="D7" s="140"/>
      <c r="E7" s="139"/>
      <c r="F7" s="139"/>
      <c r="G7" s="139"/>
      <c r="H7" s="139"/>
      <c r="I7" s="139"/>
      <c r="J7" s="139"/>
      <c r="K7" s="139"/>
      <c r="L7" s="139"/>
      <c r="M7" s="141"/>
      <c r="N7" s="141"/>
      <c r="O7" s="142"/>
      <c r="P7" s="142"/>
      <c r="Q7" s="142"/>
      <c r="R7" s="142"/>
      <c r="S7" s="142"/>
      <c r="T7" s="142"/>
      <c r="U7" s="143"/>
      <c r="V7" s="143"/>
      <c r="W7" s="143"/>
      <c r="X7" s="143"/>
    </row>
    <row r="8" spans="1:24" x14ac:dyDescent="0.25">
      <c r="A8" s="325">
        <v>1</v>
      </c>
      <c r="B8" s="144" t="s">
        <v>29</v>
      </c>
      <c r="C8" s="145" t="s">
        <v>209</v>
      </c>
      <c r="D8" s="146">
        <v>6</v>
      </c>
      <c r="E8" s="147">
        <f>SUMIF('Наставни ансамбл'!$J$5:$J$69,'Оптерећење са мастером'!B8,'Наставни ансамбл'!$R$5:$R$69)</f>
        <v>8</v>
      </c>
      <c r="F8" s="148">
        <f>SUMIF('Наставни ансамбл'!$J$5:$J$69,'Оптерећење са мастером'!B8,'Наставни ансамбл'!$S$5:$S$69)</f>
        <v>0</v>
      </c>
      <c r="G8" s="146">
        <f t="shared" ref="G8:G33" si="0">E8+(F8*0.6)</f>
        <v>8</v>
      </c>
      <c r="H8" s="149">
        <f t="shared" ref="H8:H33" si="1">G8/D8*100</f>
        <v>133.33333333333331</v>
      </c>
      <c r="I8" s="326">
        <f>(G8+G9)/2</f>
        <v>7.5</v>
      </c>
      <c r="J8" s="327">
        <f>I8/D8*100</f>
        <v>125</v>
      </c>
      <c r="K8" s="326">
        <f>IF(I8&lt;D8,"nema normu",D8)</f>
        <v>6</v>
      </c>
      <c r="L8" s="326">
        <f>IF(I8&gt;D8,I8-D8,0)</f>
        <v>1.5</v>
      </c>
      <c r="M8" s="328">
        <f>COUNTIF('Наставни ансамбл'!$T$5:$T$70,'Оптерећење са мастером'!B8)</f>
        <v>2</v>
      </c>
      <c r="N8" s="328">
        <f>COUNTIF('Наставни ансамбл'!$T$70:$T$179,'Оптерећење са мастером'!B9)</f>
        <v>2</v>
      </c>
      <c r="O8" s="152"/>
      <c r="P8" s="152"/>
      <c r="Q8" s="152"/>
      <c r="R8" s="153"/>
      <c r="S8" s="152"/>
      <c r="T8" s="152"/>
      <c r="U8" s="145">
        <f t="shared" ref="U8:U33" si="2">SUM(O8:T8)</f>
        <v>0</v>
      </c>
      <c r="V8" s="145">
        <f t="shared" ref="V8:V33" si="3">G8+U8</f>
        <v>8</v>
      </c>
      <c r="W8" s="328">
        <f>(V8+V9)/2</f>
        <v>7.5</v>
      </c>
      <c r="X8" s="328">
        <f>W8-D8</f>
        <v>1.5</v>
      </c>
    </row>
    <row r="9" spans="1:24" x14ac:dyDescent="0.25">
      <c r="A9" s="325"/>
      <c r="B9" s="144" t="s">
        <v>29</v>
      </c>
      <c r="C9" s="145" t="s">
        <v>210</v>
      </c>
      <c r="D9" s="146">
        <v>6</v>
      </c>
      <c r="E9" s="147">
        <f>SUMIF('Наставни ансамбл'!$J$71:$J$179,'Оптерећење са мастером'!B9,'Наставни ансамбл'!$R$71:$R$179)</f>
        <v>7</v>
      </c>
      <c r="F9" s="148">
        <f>SUMIF('Наставни ансамбл'!$J$71:$J$179,'Оптерећење са мастером'!B9,'Наставни ансамбл'!$S$71:$S$179)</f>
        <v>0</v>
      </c>
      <c r="G9" s="146">
        <f t="shared" si="0"/>
        <v>7</v>
      </c>
      <c r="H9" s="149">
        <f t="shared" si="1"/>
        <v>116.66666666666667</v>
      </c>
      <c r="I9" s="326"/>
      <c r="J9" s="327"/>
      <c r="K9" s="326"/>
      <c r="L9" s="326"/>
      <c r="M9" s="328"/>
      <c r="N9" s="328"/>
      <c r="O9" s="152"/>
      <c r="P9" s="152"/>
      <c r="Q9" s="152"/>
      <c r="R9" s="153"/>
      <c r="S9" s="152"/>
      <c r="T9" s="152"/>
      <c r="U9" s="145">
        <f t="shared" si="2"/>
        <v>0</v>
      </c>
      <c r="V9" s="145">
        <f t="shared" si="3"/>
        <v>7</v>
      </c>
      <c r="W9" s="328"/>
      <c r="X9" s="328"/>
    </row>
    <row r="10" spans="1:24" x14ac:dyDescent="0.25">
      <c r="A10" s="325">
        <v>2</v>
      </c>
      <c r="B10" s="144" t="s">
        <v>38</v>
      </c>
      <c r="C10" s="145" t="s">
        <v>209</v>
      </c>
      <c r="D10" s="146">
        <v>6</v>
      </c>
      <c r="E10" s="147">
        <f>SUMIF('Наставни ансамбл'!$J$5:$J$69,'Оптерећење са мастером'!B10,'Наставни ансамбл'!$R$5:$R$69)</f>
        <v>14</v>
      </c>
      <c r="F10" s="148">
        <f>SUMIF('Наставни ансамбл'!$J$5:$J$69,'Оптерећење са мастером'!B10,'Наставни ансамбл'!$S$5:$S$69)</f>
        <v>0</v>
      </c>
      <c r="G10" s="146">
        <f t="shared" si="0"/>
        <v>14</v>
      </c>
      <c r="H10" s="149">
        <f t="shared" si="1"/>
        <v>233.33333333333334</v>
      </c>
      <c r="I10" s="326">
        <f>(G10+G11)/2</f>
        <v>9.5</v>
      </c>
      <c r="J10" s="327">
        <f>I10/D10*100</f>
        <v>158.33333333333331</v>
      </c>
      <c r="K10" s="326">
        <f>IF(I10&lt;D10,"nema normu",D10)</f>
        <v>6</v>
      </c>
      <c r="L10" s="326">
        <f>IF(I10&gt;D10,I10-D10,0)</f>
        <v>3.5</v>
      </c>
      <c r="M10" s="328">
        <f>COUNTIF('Наставни ансамбл'!$T$5:$T$70,'Оптерећење са мастером'!B10)</f>
        <v>4</v>
      </c>
      <c r="N10" s="328">
        <f>COUNTIF('Наставни ансамбл'!$T$70:$T$179,'Оптерећење са мастером'!B11)</f>
        <v>4</v>
      </c>
      <c r="O10" s="152"/>
      <c r="P10" s="152"/>
      <c r="Q10" s="152"/>
      <c r="R10" s="153"/>
      <c r="S10" s="152"/>
      <c r="T10" s="152"/>
      <c r="U10" s="145">
        <f t="shared" si="2"/>
        <v>0</v>
      </c>
      <c r="V10" s="145">
        <f t="shared" si="3"/>
        <v>14</v>
      </c>
      <c r="W10" s="328">
        <f>(V10+V11)/2</f>
        <v>9.5</v>
      </c>
      <c r="X10" s="328">
        <f>W10-D10</f>
        <v>3.5</v>
      </c>
    </row>
    <row r="11" spans="1:24" x14ac:dyDescent="0.25">
      <c r="A11" s="325"/>
      <c r="B11" s="144" t="s">
        <v>38</v>
      </c>
      <c r="C11" s="145" t="s">
        <v>210</v>
      </c>
      <c r="D11" s="146">
        <v>6</v>
      </c>
      <c r="E11" s="147">
        <f>SUMIF('Наставни ансамбл'!$J$71:$J$179,'Оптерећење са мастером'!B11,'Наставни ансамбл'!$R$71:$R$179)</f>
        <v>5</v>
      </c>
      <c r="F11" s="148">
        <f>SUMIF('Наставни ансамбл'!$J$71:$J$179,'Оптерећење са мастером'!B11,'Наставни ансамбл'!$S$71:$S$179)</f>
        <v>0</v>
      </c>
      <c r="G11" s="146">
        <f t="shared" si="0"/>
        <v>5</v>
      </c>
      <c r="H11" s="149">
        <f t="shared" si="1"/>
        <v>83.333333333333343</v>
      </c>
      <c r="I11" s="326"/>
      <c r="J11" s="327"/>
      <c r="K11" s="326"/>
      <c r="L11" s="326"/>
      <c r="M11" s="328"/>
      <c r="N11" s="328"/>
      <c r="O11" s="152"/>
      <c r="P11" s="152"/>
      <c r="Q11" s="152"/>
      <c r="R11" s="153"/>
      <c r="S11" s="152"/>
      <c r="T11" s="152"/>
      <c r="U11" s="145">
        <f t="shared" si="2"/>
        <v>0</v>
      </c>
      <c r="V11" s="145">
        <f t="shared" si="3"/>
        <v>5</v>
      </c>
      <c r="W11" s="328"/>
      <c r="X11" s="328"/>
    </row>
    <row r="12" spans="1:24" x14ac:dyDescent="0.25">
      <c r="A12" s="325">
        <v>3</v>
      </c>
      <c r="B12" s="144" t="s">
        <v>48</v>
      </c>
      <c r="C12" s="145" t="s">
        <v>209</v>
      </c>
      <c r="D12" s="146">
        <v>6</v>
      </c>
      <c r="E12" s="147">
        <f>SUMIF('Наставни ансамбл'!$J$5:$J$69,'Оптерећење са мастером'!B12,'Наставни ансамбл'!$R$5:$R$69)</f>
        <v>8</v>
      </c>
      <c r="F12" s="148">
        <f>SUMIF('Наставни ансамбл'!$J$5:$J$69,'Оптерећење са мастером'!B12,'Наставни ансамбл'!$S$5:$S$69)</f>
        <v>6</v>
      </c>
      <c r="G12" s="146">
        <f t="shared" si="0"/>
        <v>11.6</v>
      </c>
      <c r="H12" s="149">
        <f t="shared" si="1"/>
        <v>193.33333333333334</v>
      </c>
      <c r="I12" s="326">
        <f>(G12+G13)/2</f>
        <v>8.4</v>
      </c>
      <c r="J12" s="327">
        <f>I12/D12*100</f>
        <v>140</v>
      </c>
      <c r="K12" s="326">
        <f>IF(I12&lt;D12,"nema normu",D12)</f>
        <v>6</v>
      </c>
      <c r="L12" s="326">
        <f>IF(I12&gt;D12,I12-D12,0)</f>
        <v>2.4000000000000004</v>
      </c>
      <c r="M12" s="328">
        <f>COUNTIF('Наставни ансамбл'!$T$5:$T$70,'Оптерећење са мастером'!B12)</f>
        <v>2</v>
      </c>
      <c r="N12" s="328">
        <f>COUNTIF('Наставни ансамбл'!$T$70:$T$179,'Оптерећење са мастером'!B13)</f>
        <v>1</v>
      </c>
      <c r="O12" s="152"/>
      <c r="P12" s="152"/>
      <c r="Q12" s="152"/>
      <c r="R12" s="153"/>
      <c r="S12" s="152">
        <v>3</v>
      </c>
      <c r="T12" s="152"/>
      <c r="U12" s="145">
        <f t="shared" si="2"/>
        <v>3</v>
      </c>
      <c r="V12" s="145">
        <f t="shared" si="3"/>
        <v>14.6</v>
      </c>
      <c r="W12" s="328">
        <f>(V12+V13)/2</f>
        <v>11.399999999999999</v>
      </c>
      <c r="X12" s="328">
        <f>W12-D12</f>
        <v>5.3999999999999986</v>
      </c>
    </row>
    <row r="13" spans="1:24" x14ac:dyDescent="0.25">
      <c r="A13" s="325"/>
      <c r="B13" s="144" t="s">
        <v>48</v>
      </c>
      <c r="C13" s="145" t="s">
        <v>210</v>
      </c>
      <c r="D13" s="146">
        <v>6</v>
      </c>
      <c r="E13" s="147">
        <f>SUMIF('Наставни ансамбл'!$J$71:$J$179,'Оптерећење са мастером'!B13,'Наставни ансамбл'!$R$71:$R$179)</f>
        <v>4</v>
      </c>
      <c r="F13" s="148">
        <f>SUMIF('Наставни ансамбл'!$J$71:$J$179,'Оптерећење са мастером'!B13,'Наставни ансамбл'!$S$71:$S$179)</f>
        <v>2</v>
      </c>
      <c r="G13" s="146">
        <f t="shared" si="0"/>
        <v>5.2</v>
      </c>
      <c r="H13" s="149">
        <f t="shared" si="1"/>
        <v>86.666666666666671</v>
      </c>
      <c r="I13" s="326"/>
      <c r="J13" s="327"/>
      <c r="K13" s="326"/>
      <c r="L13" s="326"/>
      <c r="M13" s="328"/>
      <c r="N13" s="328"/>
      <c r="O13" s="152"/>
      <c r="P13" s="152"/>
      <c r="Q13" s="152"/>
      <c r="R13" s="153"/>
      <c r="S13" s="152">
        <v>3</v>
      </c>
      <c r="T13" s="152"/>
      <c r="U13" s="145">
        <f t="shared" si="2"/>
        <v>3</v>
      </c>
      <c r="V13" s="145">
        <f t="shared" si="3"/>
        <v>8.1999999999999993</v>
      </c>
      <c r="W13" s="328"/>
      <c r="X13" s="328"/>
    </row>
    <row r="14" spans="1:24" x14ac:dyDescent="0.25">
      <c r="A14" s="325">
        <v>4</v>
      </c>
      <c r="B14" s="154" t="s">
        <v>211</v>
      </c>
      <c r="C14" s="145" t="s">
        <v>209</v>
      </c>
      <c r="D14" s="146">
        <v>6</v>
      </c>
      <c r="E14" s="147">
        <f>SUMIF('Наставни ансамбл'!$J$5:$J$69,'Оптерећење са мастером'!B14,'Наставни ансамбл'!$R$5:$R$69)</f>
        <v>0</v>
      </c>
      <c r="F14" s="148">
        <f>SUMIF('Наставни ансамбл'!$J$5:$J$69,'Оптерећење са мастером'!B14,'Наставни ансамбл'!$S$5:$S$69)</f>
        <v>0</v>
      </c>
      <c r="G14" s="146">
        <f t="shared" si="0"/>
        <v>0</v>
      </c>
      <c r="H14" s="149">
        <f t="shared" si="1"/>
        <v>0</v>
      </c>
      <c r="I14" s="326">
        <f>(G14+G15)/2</f>
        <v>0</v>
      </c>
      <c r="J14" s="327">
        <f>I14/D14*100</f>
        <v>0</v>
      </c>
      <c r="K14" s="326" t="str">
        <f>IF(I14&lt;D14,"nema normu",D14)</f>
        <v>nema normu</v>
      </c>
      <c r="L14" s="326">
        <f>IF(I14&gt;D14,I14-D14,0)</f>
        <v>0</v>
      </c>
      <c r="M14" s="328">
        <f>COUNTIF('Наставни ансамбл'!$T$5:$T$70,'Оптерећење са мастером'!B14)</f>
        <v>0</v>
      </c>
      <c r="N14" s="328">
        <f>COUNTIF('Наставни ансамбл'!$T$70:$T$179,'Оптерећење са мастером'!B15)</f>
        <v>0</v>
      </c>
      <c r="O14" s="152"/>
      <c r="P14" s="152"/>
      <c r="Q14" s="152"/>
      <c r="R14" s="153"/>
      <c r="S14" s="152"/>
      <c r="T14" s="152"/>
      <c r="U14" s="145">
        <f t="shared" si="2"/>
        <v>0</v>
      </c>
      <c r="V14" s="145">
        <f t="shared" si="3"/>
        <v>0</v>
      </c>
      <c r="W14" s="328">
        <f>(V14+V15)/2</f>
        <v>0</v>
      </c>
      <c r="X14" s="328">
        <f>W14-D14</f>
        <v>-6</v>
      </c>
    </row>
    <row r="15" spans="1:24" x14ac:dyDescent="0.25">
      <c r="A15" s="325"/>
      <c r="B15" s="154" t="s">
        <v>211</v>
      </c>
      <c r="C15" s="145" t="s">
        <v>210</v>
      </c>
      <c r="D15" s="146">
        <v>6</v>
      </c>
      <c r="E15" s="147">
        <f>SUMIF('Наставни ансамбл'!$J$71:$J$179,'Оптерећење са мастером'!B15,'Наставни ансамбл'!$R$71:$R$179)</f>
        <v>0</v>
      </c>
      <c r="F15" s="148">
        <f>SUMIF('Наставни ансамбл'!$J$71:$J$179,'Оптерећење са мастером'!B15,'Наставни ансамбл'!$S$71:$S$179)</f>
        <v>0</v>
      </c>
      <c r="G15" s="146">
        <f t="shared" si="0"/>
        <v>0</v>
      </c>
      <c r="H15" s="149">
        <f t="shared" si="1"/>
        <v>0</v>
      </c>
      <c r="I15" s="326"/>
      <c r="J15" s="327"/>
      <c r="K15" s="326"/>
      <c r="L15" s="326"/>
      <c r="M15" s="328"/>
      <c r="N15" s="328"/>
      <c r="O15" s="152"/>
      <c r="P15" s="152"/>
      <c r="Q15" s="152"/>
      <c r="R15" s="153"/>
      <c r="S15" s="152"/>
      <c r="T15" s="152"/>
      <c r="U15" s="145">
        <f t="shared" si="2"/>
        <v>0</v>
      </c>
      <c r="V15" s="145">
        <f t="shared" si="3"/>
        <v>0</v>
      </c>
      <c r="W15" s="328"/>
      <c r="X15" s="328"/>
    </row>
    <row r="16" spans="1:24" x14ac:dyDescent="0.25">
      <c r="A16" s="328">
        <v>5</v>
      </c>
      <c r="B16" s="144" t="s">
        <v>56</v>
      </c>
      <c r="C16" s="145" t="s">
        <v>209</v>
      </c>
      <c r="D16" s="146">
        <v>6</v>
      </c>
      <c r="E16" s="147">
        <f>SUMIF('Наставни ансамбл'!$J$5:$J$69,'Оптерећење са мастером'!B16,'Наставни ансамбл'!$R$5:$R$69)</f>
        <v>6</v>
      </c>
      <c r="F16" s="148">
        <f>SUMIF('Наставни ансамбл'!$J$5:$J$69,'Оптерећење са мастером'!B16,'Наставни ансамбл'!$S$5:$S$69)</f>
        <v>0</v>
      </c>
      <c r="G16" s="146">
        <f t="shared" si="0"/>
        <v>6</v>
      </c>
      <c r="H16" s="149">
        <f t="shared" si="1"/>
        <v>100</v>
      </c>
      <c r="I16" s="326">
        <f>(G16+G17)/2</f>
        <v>10</v>
      </c>
      <c r="J16" s="327">
        <f>I16/D16*100</f>
        <v>166.66666666666669</v>
      </c>
      <c r="K16" s="326">
        <f>IF(I16&lt;D16,"nema normu",D16)</f>
        <v>6</v>
      </c>
      <c r="L16" s="326">
        <f>IF(I16&gt;D16,I16-D16,0)</f>
        <v>4</v>
      </c>
      <c r="M16" s="328">
        <f>COUNTIF('Наставни ансамбл'!$T$5:$T$70,'Оптерећење са мастером'!B16)</f>
        <v>2</v>
      </c>
      <c r="N16" s="328">
        <f>COUNTIF('Наставни ансамбл'!$T$70:$T$179,'Оптерећење са мастером'!B17)</f>
        <v>4</v>
      </c>
      <c r="O16" s="152"/>
      <c r="P16" s="152"/>
      <c r="Q16" s="152"/>
      <c r="R16" s="153"/>
      <c r="S16" s="152"/>
      <c r="T16" s="152"/>
      <c r="U16" s="145">
        <f t="shared" si="2"/>
        <v>0</v>
      </c>
      <c r="V16" s="145">
        <f t="shared" si="3"/>
        <v>6</v>
      </c>
      <c r="W16" s="328">
        <f>(V16+V17)/2</f>
        <v>10</v>
      </c>
      <c r="X16" s="328">
        <f>W16-D16</f>
        <v>4</v>
      </c>
    </row>
    <row r="17" spans="1:24" x14ac:dyDescent="0.25">
      <c r="A17" s="328"/>
      <c r="B17" s="144" t="s">
        <v>56</v>
      </c>
      <c r="C17" s="145" t="s">
        <v>210</v>
      </c>
      <c r="D17" s="146">
        <v>6</v>
      </c>
      <c r="E17" s="147">
        <f>SUMIF('Наставни ансамбл'!$J$71:$J$179,'Оптерећење са мастером'!B17,'Наставни ансамбл'!$R$71:$R$179)</f>
        <v>14</v>
      </c>
      <c r="F17" s="148">
        <f>SUMIF('Наставни ансамбл'!$J$71:$J$179,'Оптерећење са мастером'!B17,'Наставни ансамбл'!$S$71:$S$179)</f>
        <v>0</v>
      </c>
      <c r="G17" s="146">
        <f t="shared" si="0"/>
        <v>14</v>
      </c>
      <c r="H17" s="149">
        <f t="shared" si="1"/>
        <v>233.33333333333334</v>
      </c>
      <c r="I17" s="326"/>
      <c r="J17" s="327"/>
      <c r="K17" s="326"/>
      <c r="L17" s="326"/>
      <c r="M17" s="328"/>
      <c r="N17" s="328"/>
      <c r="O17" s="152"/>
      <c r="P17" s="152"/>
      <c r="Q17" s="152"/>
      <c r="R17" s="153"/>
      <c r="S17" s="152"/>
      <c r="T17" s="152"/>
      <c r="U17" s="145">
        <f t="shared" si="2"/>
        <v>0</v>
      </c>
      <c r="V17" s="145">
        <f t="shared" si="3"/>
        <v>14</v>
      </c>
      <c r="W17" s="328"/>
      <c r="X17" s="328"/>
    </row>
    <row r="18" spans="1:24" x14ac:dyDescent="0.25">
      <c r="A18" s="328">
        <v>6</v>
      </c>
      <c r="B18" s="144" t="s">
        <v>61</v>
      </c>
      <c r="C18" s="145" t="s">
        <v>209</v>
      </c>
      <c r="D18" s="146">
        <v>6</v>
      </c>
      <c r="E18" s="147">
        <f>SUMIF('Наставни ансамбл'!$J$5:$J$69,'Оптерећење са мастером'!B18,'Наставни ансамбл'!$R$5:$R$69)</f>
        <v>7</v>
      </c>
      <c r="F18" s="148">
        <f>SUMIF('Наставни ансамбл'!$J$5:$J$69,'Оптерећење са мастером'!B18,'Наставни ансамбл'!$S$5:$S$69)</f>
        <v>0</v>
      </c>
      <c r="G18" s="146">
        <f t="shared" si="0"/>
        <v>7</v>
      </c>
      <c r="H18" s="149">
        <f t="shared" si="1"/>
        <v>116.66666666666667</v>
      </c>
      <c r="I18" s="326">
        <f>(G18+G19)/2</f>
        <v>8.5</v>
      </c>
      <c r="J18" s="327">
        <f>I18/D18*100</f>
        <v>141.66666666666669</v>
      </c>
      <c r="K18" s="326">
        <f>IF(I18&lt;D18,"nema normu",D18)</f>
        <v>6</v>
      </c>
      <c r="L18" s="326">
        <f>IF(I18&gt;D18,I18-D18,0)</f>
        <v>2.5</v>
      </c>
      <c r="M18" s="328">
        <f>COUNTIF('Наставни ансамбл'!$T$5:$T$70,'Оптерећење са мастером'!B18)</f>
        <v>2</v>
      </c>
      <c r="N18" s="328">
        <f>COUNTIF('Наставни ансамбл'!$T$70:$T$179,'Оптерећење са мастером'!B19)</f>
        <v>3</v>
      </c>
      <c r="O18" s="152"/>
      <c r="P18" s="152"/>
      <c r="Q18" s="152"/>
      <c r="R18" s="153"/>
      <c r="S18" s="152"/>
      <c r="T18" s="152"/>
      <c r="U18" s="145">
        <f t="shared" si="2"/>
        <v>0</v>
      </c>
      <c r="V18" s="145">
        <f t="shared" si="3"/>
        <v>7</v>
      </c>
      <c r="W18" s="328">
        <f>(V18+V19)/2</f>
        <v>8.5</v>
      </c>
      <c r="X18" s="328">
        <f>W18-D18</f>
        <v>2.5</v>
      </c>
    </row>
    <row r="19" spans="1:24" x14ac:dyDescent="0.25">
      <c r="A19" s="328"/>
      <c r="B19" s="144" t="s">
        <v>61</v>
      </c>
      <c r="C19" s="145" t="s">
        <v>210</v>
      </c>
      <c r="D19" s="146">
        <v>6</v>
      </c>
      <c r="E19" s="147">
        <f>SUMIF('Наставни ансамбл'!$J$71:$J$179,'Оптерећење са мастером'!B19,'Наставни ансамбл'!$R$71:$R$179)</f>
        <v>10</v>
      </c>
      <c r="F19" s="148">
        <f>SUMIF('Наставни ансамбл'!$J$71:$J$179,'Оптерећење са мастером'!B19,'Наставни ансамбл'!$S$71:$S$179)</f>
        <v>0</v>
      </c>
      <c r="G19" s="146">
        <f t="shared" si="0"/>
        <v>10</v>
      </c>
      <c r="H19" s="149">
        <f t="shared" si="1"/>
        <v>166.66666666666669</v>
      </c>
      <c r="I19" s="326"/>
      <c r="J19" s="327"/>
      <c r="K19" s="326"/>
      <c r="L19" s="326"/>
      <c r="M19" s="328"/>
      <c r="N19" s="328"/>
      <c r="O19" s="152"/>
      <c r="P19" s="152"/>
      <c r="Q19" s="152"/>
      <c r="R19" s="153"/>
      <c r="S19" s="152"/>
      <c r="T19" s="152"/>
      <c r="U19" s="145">
        <f t="shared" si="2"/>
        <v>0</v>
      </c>
      <c r="V19" s="145">
        <f t="shared" si="3"/>
        <v>10</v>
      </c>
      <c r="W19" s="328"/>
      <c r="X19" s="328"/>
    </row>
    <row r="20" spans="1:24" x14ac:dyDescent="0.25">
      <c r="A20" s="328">
        <v>7</v>
      </c>
      <c r="B20" s="144" t="s">
        <v>68</v>
      </c>
      <c r="C20" s="145" t="s">
        <v>209</v>
      </c>
      <c r="D20" s="146">
        <v>6</v>
      </c>
      <c r="E20" s="147">
        <f>SUMIF('Наставни ансамбл'!$J$5:$J$69,'Оптерећење са мастером'!B20,'Наставни ансамбл'!$R$5:$R$69)</f>
        <v>4</v>
      </c>
      <c r="F20" s="148">
        <f>SUMIF('Наставни ансамбл'!$J$5:$J$69,'Оптерећење са мастером'!B20,'Наставни ансамбл'!$S$5:$S$69)</f>
        <v>0</v>
      </c>
      <c r="G20" s="146">
        <f t="shared" si="0"/>
        <v>4</v>
      </c>
      <c r="H20" s="149">
        <f t="shared" si="1"/>
        <v>66.666666666666657</v>
      </c>
      <c r="I20" s="326">
        <f>(G20+G21)/2</f>
        <v>8</v>
      </c>
      <c r="J20" s="327">
        <f>I20/D20*100</f>
        <v>133.33333333333331</v>
      </c>
      <c r="K20" s="326">
        <f>IF(I20&lt;D20,"nema normu",D20)</f>
        <v>6</v>
      </c>
      <c r="L20" s="326">
        <f>IF(I20&gt;D20,I20-D20,0)</f>
        <v>2</v>
      </c>
      <c r="M20" s="328">
        <f>COUNTIF('Наставни ансамбл'!$T$5:$T$70,'Оптерећење са мастером'!B20)</f>
        <v>1</v>
      </c>
      <c r="N20" s="328">
        <f>COUNTIF('Наставни ансамбл'!$T$70:$T$179,'Оптерећење са мастером'!B21)</f>
        <v>3</v>
      </c>
      <c r="O20" s="152"/>
      <c r="P20" s="152"/>
      <c r="Q20" s="152"/>
      <c r="R20" s="153"/>
      <c r="S20" s="152"/>
      <c r="T20" s="152"/>
      <c r="U20" s="145">
        <f t="shared" si="2"/>
        <v>0</v>
      </c>
      <c r="V20" s="145">
        <f t="shared" si="3"/>
        <v>4</v>
      </c>
      <c r="W20" s="328">
        <f>(V20+V21)/2</f>
        <v>8</v>
      </c>
      <c r="X20" s="328">
        <f>W20-D20</f>
        <v>2</v>
      </c>
    </row>
    <row r="21" spans="1:24" x14ac:dyDescent="0.25">
      <c r="A21" s="328"/>
      <c r="B21" s="144" t="s">
        <v>68</v>
      </c>
      <c r="C21" s="145" t="s">
        <v>210</v>
      </c>
      <c r="D21" s="146">
        <v>6</v>
      </c>
      <c r="E21" s="147">
        <f>SUMIF('Наставни ансамбл'!$J$71:$J$179,'Оптерећење са мастером'!B21,'Наставни ансамбл'!$R$71:$R$179)</f>
        <v>12</v>
      </c>
      <c r="F21" s="148">
        <f>SUMIF('Наставни ансамбл'!$J$71:$J$179,'Оптерећење са мастером'!B21,'Наставни ансамбл'!$S$71:$S$179)</f>
        <v>0</v>
      </c>
      <c r="G21" s="146">
        <f t="shared" si="0"/>
        <v>12</v>
      </c>
      <c r="H21" s="149">
        <f t="shared" si="1"/>
        <v>200</v>
      </c>
      <c r="I21" s="326"/>
      <c r="J21" s="327"/>
      <c r="K21" s="326"/>
      <c r="L21" s="326"/>
      <c r="M21" s="328"/>
      <c r="N21" s="328"/>
      <c r="O21" s="152"/>
      <c r="P21" s="152"/>
      <c r="Q21" s="152"/>
      <c r="R21" s="153"/>
      <c r="S21" s="152"/>
      <c r="T21" s="152"/>
      <c r="U21" s="145">
        <f t="shared" si="2"/>
        <v>0</v>
      </c>
      <c r="V21" s="145">
        <f t="shared" si="3"/>
        <v>12</v>
      </c>
      <c r="W21" s="328"/>
      <c r="X21" s="328"/>
    </row>
    <row r="22" spans="1:24" x14ac:dyDescent="0.25">
      <c r="A22" s="328">
        <v>8</v>
      </c>
      <c r="B22" s="144" t="s">
        <v>71</v>
      </c>
      <c r="C22" s="145" t="s">
        <v>209</v>
      </c>
      <c r="D22" s="146">
        <v>3</v>
      </c>
      <c r="E22" s="147">
        <f>SUMIF('Наставни ансамбл'!$J$5:$J$69,'Оптерећење са мастером'!B22,'Наставни ансамбл'!$R$5:$R$69)</f>
        <v>8</v>
      </c>
      <c r="F22" s="148">
        <f>SUMIF('Наставни ансамбл'!$J$5:$J$69,'Оптерећење са мастером'!B22,'Наставни ансамбл'!$S$5:$S$69)</f>
        <v>0</v>
      </c>
      <c r="G22" s="146">
        <f t="shared" si="0"/>
        <v>8</v>
      </c>
      <c r="H22" s="149">
        <f t="shared" si="1"/>
        <v>266.66666666666663</v>
      </c>
      <c r="I22" s="326">
        <f>(G22+G23)/2</f>
        <v>8</v>
      </c>
      <c r="J22" s="327">
        <f>I22/D22*100</f>
        <v>266.66666666666663</v>
      </c>
      <c r="K22" s="326">
        <f>IF(I22&lt;D22,"nema normu",D22)</f>
        <v>3</v>
      </c>
      <c r="L22" s="326">
        <f>IF(I22&gt;D22,I22-D22,0)</f>
        <v>5</v>
      </c>
      <c r="M22" s="328">
        <f>COUNTIF('Наставни ансамбл'!$T$5:$T$70,'Оптерећење са мастером'!B22)</f>
        <v>2</v>
      </c>
      <c r="N22" s="328">
        <f>COUNTIF('Наставни ансамбл'!$T$70:$T$179,'Оптерећење са мастером'!B23)</f>
        <v>2</v>
      </c>
      <c r="O22" s="152"/>
      <c r="P22" s="152"/>
      <c r="Q22" s="152"/>
      <c r="R22" s="153"/>
      <c r="S22" s="152"/>
      <c r="T22" s="152"/>
      <c r="U22" s="145">
        <f t="shared" si="2"/>
        <v>0</v>
      </c>
      <c r="V22" s="145">
        <f t="shared" si="3"/>
        <v>8</v>
      </c>
      <c r="W22" s="328">
        <f>(V22+V23)/2</f>
        <v>9</v>
      </c>
      <c r="X22" s="328">
        <f>W22-D22</f>
        <v>6</v>
      </c>
    </row>
    <row r="23" spans="1:24" x14ac:dyDescent="0.25">
      <c r="A23" s="328"/>
      <c r="B23" s="144" t="s">
        <v>71</v>
      </c>
      <c r="C23" s="145" t="s">
        <v>210</v>
      </c>
      <c r="D23" s="146">
        <v>3</v>
      </c>
      <c r="E23" s="147">
        <f>SUMIF('Наставни ансамбл'!$J$71:$J$179,'Оптерећење са мастером'!B23,'Наставни ансамбл'!$R$71:$R$179)</f>
        <v>8</v>
      </c>
      <c r="F23" s="148">
        <f>SUMIF('Наставни ансамбл'!$J$71:$J$179,'Оптерећење са мастером'!B23,'Наставни ансамбл'!$S$71:$S$179)</f>
        <v>0</v>
      </c>
      <c r="G23" s="146">
        <f t="shared" si="0"/>
        <v>8</v>
      </c>
      <c r="H23" s="149">
        <f t="shared" si="1"/>
        <v>266.66666666666663</v>
      </c>
      <c r="I23" s="326"/>
      <c r="J23" s="327"/>
      <c r="K23" s="326"/>
      <c r="L23" s="326"/>
      <c r="M23" s="328"/>
      <c r="N23" s="328"/>
      <c r="O23" s="152">
        <v>2</v>
      </c>
      <c r="P23" s="152"/>
      <c r="Q23" s="152"/>
      <c r="R23" s="153"/>
      <c r="S23" s="152"/>
      <c r="T23" s="152"/>
      <c r="U23" s="145">
        <f t="shared" si="2"/>
        <v>2</v>
      </c>
      <c r="V23" s="145">
        <f t="shared" si="3"/>
        <v>10</v>
      </c>
      <c r="W23" s="328"/>
      <c r="X23" s="328"/>
    </row>
    <row r="24" spans="1:24" x14ac:dyDescent="0.25">
      <c r="A24" s="328">
        <v>9</v>
      </c>
      <c r="B24" s="144" t="s">
        <v>51</v>
      </c>
      <c r="C24" s="145" t="s">
        <v>209</v>
      </c>
      <c r="D24" s="155">
        <v>6</v>
      </c>
      <c r="E24" s="147">
        <f>SUMIF('Наставни ансамбл'!$J$5:$J$69,'Оптерећење са мастером'!B24,'Наставни ансамбл'!$R$5:$R$69)</f>
        <v>8</v>
      </c>
      <c r="F24" s="148">
        <f>SUMIF('Наставни ансамбл'!$J$5:$J$69,'Оптерећење са мастером'!B24,'Наставни ансамбл'!$S$5:$S$69)</f>
        <v>0</v>
      </c>
      <c r="G24" s="146">
        <f t="shared" si="0"/>
        <v>8</v>
      </c>
      <c r="H24" s="149">
        <f t="shared" si="1"/>
        <v>133.33333333333331</v>
      </c>
      <c r="I24" s="326">
        <f>(G24+G25)/2</f>
        <v>7</v>
      </c>
      <c r="J24" s="327">
        <f>I24/D24*100</f>
        <v>116.66666666666667</v>
      </c>
      <c r="K24" s="326">
        <f>IF(I24&lt;D24,"nema normu",D24)</f>
        <v>6</v>
      </c>
      <c r="L24" s="326">
        <f>IF(I24&gt;D24,I24-D24,0)</f>
        <v>1</v>
      </c>
      <c r="M24" s="328">
        <f>COUNTIF('Наставни ансамбл'!$T$5:$T$70,'Оптерећење са мастером'!B24)</f>
        <v>2</v>
      </c>
      <c r="N24" s="328">
        <f>COUNTIF('Наставни ансамбл'!$T$70:$T$179,'Оптерећење са мастером'!B25)</f>
        <v>2</v>
      </c>
      <c r="O24" s="152"/>
      <c r="P24" s="152"/>
      <c r="Q24" s="152"/>
      <c r="R24" s="153"/>
      <c r="S24" s="152"/>
      <c r="T24" s="152"/>
      <c r="U24" s="145">
        <f t="shared" si="2"/>
        <v>0</v>
      </c>
      <c r="V24" s="145">
        <f t="shared" si="3"/>
        <v>8</v>
      </c>
      <c r="W24" s="328">
        <f>(V24+V25)/2</f>
        <v>7</v>
      </c>
      <c r="X24" s="328">
        <f>W24-D24</f>
        <v>1</v>
      </c>
    </row>
    <row r="25" spans="1:24" x14ac:dyDescent="0.25">
      <c r="A25" s="328"/>
      <c r="B25" s="144" t="s">
        <v>51</v>
      </c>
      <c r="C25" s="145" t="s">
        <v>210</v>
      </c>
      <c r="D25" s="155">
        <v>6</v>
      </c>
      <c r="E25" s="147">
        <f>SUMIF('Наставни ансамбл'!$J$71:$J$179,'Оптерећење са мастером'!B25,'Наставни ансамбл'!$R$71:$R$179)</f>
        <v>6</v>
      </c>
      <c r="F25" s="148">
        <f>SUMIF('Наставни ансамбл'!$J$71:$J$179,'Оптерећење са мастером'!B25,'Наставни ансамбл'!$S$71:$S$179)</f>
        <v>0</v>
      </c>
      <c r="G25" s="146">
        <f t="shared" si="0"/>
        <v>6</v>
      </c>
      <c r="H25" s="149">
        <f t="shared" si="1"/>
        <v>100</v>
      </c>
      <c r="I25" s="326"/>
      <c r="J25" s="327"/>
      <c r="K25" s="326"/>
      <c r="L25" s="326"/>
      <c r="M25" s="328"/>
      <c r="N25" s="328"/>
      <c r="O25" s="152"/>
      <c r="P25" s="152"/>
      <c r="Q25" s="152"/>
      <c r="R25" s="153"/>
      <c r="S25" s="152"/>
      <c r="T25" s="152"/>
      <c r="U25" s="145">
        <f t="shared" si="2"/>
        <v>0</v>
      </c>
      <c r="V25" s="145">
        <f t="shared" si="3"/>
        <v>6</v>
      </c>
      <c r="W25" s="328"/>
      <c r="X25" s="328"/>
    </row>
    <row r="26" spans="1:24" x14ac:dyDescent="0.25">
      <c r="A26" s="328">
        <v>10</v>
      </c>
      <c r="B26" s="144" t="s">
        <v>92</v>
      </c>
      <c r="C26" s="145" t="s">
        <v>209</v>
      </c>
      <c r="D26" s="146">
        <v>6</v>
      </c>
      <c r="E26" s="147">
        <f>SUMIF('Наставни ансамбл'!$J$5:$J$69,'Оптерећење са мастером'!B26,'Наставни ансамбл'!$R$5:$R$69)</f>
        <v>9</v>
      </c>
      <c r="F26" s="148">
        <f>SUMIF('Наставни ансамбл'!$J$5:$J$69,'Оптерећење са мастером'!B26,'Наставни ансамбл'!$S$5:$S$69)</f>
        <v>0</v>
      </c>
      <c r="G26" s="146">
        <f t="shared" si="0"/>
        <v>9</v>
      </c>
      <c r="H26" s="149">
        <f t="shared" si="1"/>
        <v>150</v>
      </c>
      <c r="I26" s="326">
        <f>(G26+G27)/2</f>
        <v>8.5</v>
      </c>
      <c r="J26" s="327">
        <f>I26/D26*100</f>
        <v>141.66666666666669</v>
      </c>
      <c r="K26" s="326">
        <f>IF(I26&lt;D26,"nema normu",D26)</f>
        <v>6</v>
      </c>
      <c r="L26" s="326">
        <f>IF(I26&gt;D26,I26-D26,0)</f>
        <v>2.5</v>
      </c>
      <c r="M26" s="328">
        <f>COUNTIF('Наставни ансамбл'!$T$5:$T$70,'Оптерећење са мастером'!B26)</f>
        <v>3</v>
      </c>
      <c r="N26" s="328">
        <f>COUNTIF('Наставни ансамбл'!$T$70:$T$179,'Оптерећење са мастером'!B27)</f>
        <v>2</v>
      </c>
      <c r="O26" s="152"/>
      <c r="P26" s="152"/>
      <c r="Q26" s="152"/>
      <c r="R26" s="153"/>
      <c r="S26" s="152"/>
      <c r="T26" s="152"/>
      <c r="U26" s="145">
        <f t="shared" si="2"/>
        <v>0</v>
      </c>
      <c r="V26" s="145">
        <f t="shared" si="3"/>
        <v>9</v>
      </c>
      <c r="W26" s="328">
        <f>(V26+V27)/2</f>
        <v>8.5</v>
      </c>
      <c r="X26" s="328">
        <f>W26-D26</f>
        <v>2.5</v>
      </c>
    </row>
    <row r="27" spans="1:24" x14ac:dyDescent="0.25">
      <c r="A27" s="328"/>
      <c r="B27" s="144" t="s">
        <v>92</v>
      </c>
      <c r="C27" s="145" t="s">
        <v>210</v>
      </c>
      <c r="D27" s="146">
        <v>6</v>
      </c>
      <c r="E27" s="147">
        <f>SUMIF('Наставни ансамбл'!$J$71:$J$179,'Оптерећење са мастером'!B27,'Наставни ансамбл'!$R$71:$R$179)</f>
        <v>8</v>
      </c>
      <c r="F27" s="148">
        <f>SUMIF('Наставни ансамбл'!$J$71:$J$179,'Оптерећење са мастером'!B27,'Наставни ансамбл'!$S$71:$S$179)</f>
        <v>0</v>
      </c>
      <c r="G27" s="146">
        <f t="shared" si="0"/>
        <v>8</v>
      </c>
      <c r="H27" s="149">
        <f t="shared" si="1"/>
        <v>133.33333333333331</v>
      </c>
      <c r="I27" s="326"/>
      <c r="J27" s="327"/>
      <c r="K27" s="326"/>
      <c r="L27" s="326"/>
      <c r="M27" s="328"/>
      <c r="N27" s="328"/>
      <c r="O27" s="152"/>
      <c r="P27" s="152"/>
      <c r="Q27" s="152"/>
      <c r="R27" s="153"/>
      <c r="S27" s="152"/>
      <c r="T27" s="152"/>
      <c r="U27" s="145">
        <f t="shared" si="2"/>
        <v>0</v>
      </c>
      <c r="V27" s="145">
        <f t="shared" si="3"/>
        <v>8</v>
      </c>
      <c r="W27" s="328"/>
      <c r="X27" s="328"/>
    </row>
    <row r="28" spans="1:24" x14ac:dyDescent="0.25">
      <c r="A28" s="328">
        <v>11</v>
      </c>
      <c r="B28" s="144" t="s">
        <v>94</v>
      </c>
      <c r="C28" s="145" t="s">
        <v>209</v>
      </c>
      <c r="D28" s="146">
        <v>6</v>
      </c>
      <c r="E28" s="147">
        <f>SUMIF('Наставни ансамбл'!$J$5:$J$69,'Оптерећење са мастером'!B28,'Наставни ансамбл'!$R$5:$R$69)</f>
        <v>6</v>
      </c>
      <c r="F28" s="148">
        <f>SUMIF('Наставни ансамбл'!$J$5:$J$69,'Оптерећење са мастером'!B28,'Наставни ансамбл'!$S$5:$S$69)</f>
        <v>0</v>
      </c>
      <c r="G28" s="146">
        <f t="shared" si="0"/>
        <v>6</v>
      </c>
      <c r="H28" s="149">
        <f t="shared" si="1"/>
        <v>100</v>
      </c>
      <c r="I28" s="326">
        <f>(G28+G29)/2</f>
        <v>9</v>
      </c>
      <c r="J28" s="327">
        <f>I28/D28*100</f>
        <v>150</v>
      </c>
      <c r="K28" s="326">
        <f>IF(I28&lt;D28,"nema normu",D28)</f>
        <v>6</v>
      </c>
      <c r="L28" s="326">
        <f>IF(I28&gt;D28,I28-D28,0)</f>
        <v>3</v>
      </c>
      <c r="M28" s="328">
        <f>COUNTIF('Наставни ансамбл'!$T$5:$T$70,'Оптерећење са мастером'!B28)</f>
        <v>2</v>
      </c>
      <c r="N28" s="328">
        <f>COUNTIF('Наставни ансамбл'!$T$70:$T$179,'Оптерећење са мастером'!B29)</f>
        <v>4</v>
      </c>
      <c r="O28" s="152"/>
      <c r="P28" s="152"/>
      <c r="Q28" s="152">
        <v>4</v>
      </c>
      <c r="R28" s="153"/>
      <c r="S28" s="152"/>
      <c r="T28" s="152"/>
      <c r="U28" s="145">
        <f t="shared" si="2"/>
        <v>4</v>
      </c>
      <c r="V28" s="145">
        <f t="shared" si="3"/>
        <v>10</v>
      </c>
      <c r="W28" s="328">
        <f>(V28+V29)/2</f>
        <v>12</v>
      </c>
      <c r="X28" s="328">
        <f>W28-D28</f>
        <v>6</v>
      </c>
    </row>
    <row r="29" spans="1:24" x14ac:dyDescent="0.25">
      <c r="A29" s="328"/>
      <c r="B29" s="144" t="s">
        <v>94</v>
      </c>
      <c r="C29" s="145" t="s">
        <v>210</v>
      </c>
      <c r="D29" s="146">
        <v>6</v>
      </c>
      <c r="E29" s="147">
        <f>SUMIF('Наставни ансамбл'!$J$71:$J$179,'Оптерећење са мастером'!B29,'Наставни ансамбл'!$R$71:$R$179)</f>
        <v>12</v>
      </c>
      <c r="F29" s="148">
        <f>SUMIF('Наставни ансамбл'!$J$71:$J$179,'Оптерећење са мастером'!B29,'Наставни ансамбл'!$S$71:$S$179)</f>
        <v>0</v>
      </c>
      <c r="G29" s="146">
        <f t="shared" si="0"/>
        <v>12</v>
      </c>
      <c r="H29" s="149">
        <f t="shared" si="1"/>
        <v>200</v>
      </c>
      <c r="I29" s="326"/>
      <c r="J29" s="327"/>
      <c r="K29" s="326"/>
      <c r="L29" s="326"/>
      <c r="M29" s="328"/>
      <c r="N29" s="328"/>
      <c r="O29" s="152"/>
      <c r="P29" s="152"/>
      <c r="Q29" s="152">
        <v>2</v>
      </c>
      <c r="R29" s="153"/>
      <c r="S29" s="152"/>
      <c r="T29" s="152"/>
      <c r="U29" s="145">
        <f t="shared" si="2"/>
        <v>2</v>
      </c>
      <c r="V29" s="145">
        <f t="shared" si="3"/>
        <v>14</v>
      </c>
      <c r="W29" s="328"/>
      <c r="X29" s="328"/>
    </row>
    <row r="30" spans="1:24" ht="14.25" customHeight="1" x14ac:dyDescent="0.25">
      <c r="A30" s="328">
        <v>12</v>
      </c>
      <c r="B30" s="156" t="s">
        <v>35</v>
      </c>
      <c r="C30" s="145" t="s">
        <v>209</v>
      </c>
      <c r="D30" s="146">
        <v>6</v>
      </c>
      <c r="E30" s="147">
        <f>SUMIF('Наставни ансамбл'!$J$5:$J$69,'Оптерећење са мастером'!B30,'Наставни ансамбл'!$R$5:$R$69)</f>
        <v>3</v>
      </c>
      <c r="F30" s="148">
        <f>SUMIF('Наставни ансамбл'!$J$5:$J$69,'Оптерећење са мастером'!B30,'Наставни ансамбл'!$S$5:$S$69)</f>
        <v>4</v>
      </c>
      <c r="G30" s="146">
        <f t="shared" si="0"/>
        <v>5.4</v>
      </c>
      <c r="H30" s="149">
        <f t="shared" si="1"/>
        <v>90</v>
      </c>
      <c r="I30" s="326">
        <f>(G30+G31)/2</f>
        <v>6</v>
      </c>
      <c r="J30" s="327">
        <f>I30/D30*100</f>
        <v>100</v>
      </c>
      <c r="K30" s="326">
        <f>IF(I30&lt;D30,"nema normu",D30)</f>
        <v>6</v>
      </c>
      <c r="L30" s="326">
        <f>IF(I30&gt;D30,I30-D30,0)</f>
        <v>0</v>
      </c>
      <c r="M30" s="328">
        <f>COUNTIF('Наставни ансамбл'!$T$5:$T$70,'Оптерећење са мастером'!B30)</f>
        <v>1</v>
      </c>
      <c r="N30" s="328">
        <f>COUNTIF('Наставни ансамбл'!$T$70:$T$179,'Оптерећење са мастером'!B31)</f>
        <v>1</v>
      </c>
      <c r="O30" s="152"/>
      <c r="P30" s="152"/>
      <c r="Q30" s="152"/>
      <c r="R30" s="152"/>
      <c r="S30" s="152"/>
      <c r="T30" s="152"/>
      <c r="U30" s="145">
        <f t="shared" si="2"/>
        <v>0</v>
      </c>
      <c r="V30" s="145">
        <f t="shared" si="3"/>
        <v>5.4</v>
      </c>
      <c r="W30" s="328">
        <f>(V30+V31)/2</f>
        <v>6</v>
      </c>
      <c r="X30" s="328">
        <f>W30-D30</f>
        <v>0</v>
      </c>
    </row>
    <row r="31" spans="1:24" x14ac:dyDescent="0.25">
      <c r="A31" s="328"/>
      <c r="B31" s="156" t="s">
        <v>35</v>
      </c>
      <c r="C31" s="145" t="s">
        <v>210</v>
      </c>
      <c r="D31" s="146">
        <v>6</v>
      </c>
      <c r="E31" s="147">
        <f>SUMIF('Наставни ансамбл'!$J$71:$J$179,'Оптерећење са мастером'!B31,'Наставни ансамбл'!$R$71:$R$179)</f>
        <v>3</v>
      </c>
      <c r="F31" s="148">
        <f>SUMIF('Наставни ансамбл'!$J$71:$J$179,'Оптерећење са мастером'!B31,'Наставни ансамбл'!$S$71:$S$179)</f>
        <v>6</v>
      </c>
      <c r="G31" s="146">
        <f t="shared" si="0"/>
        <v>6.6</v>
      </c>
      <c r="H31" s="149">
        <f t="shared" si="1"/>
        <v>109.99999999999999</v>
      </c>
      <c r="I31" s="326"/>
      <c r="J31" s="327"/>
      <c r="K31" s="326"/>
      <c r="L31" s="326"/>
      <c r="M31" s="328"/>
      <c r="N31" s="328"/>
      <c r="O31" s="152"/>
      <c r="P31" s="152"/>
      <c r="Q31" s="152"/>
      <c r="R31" s="152"/>
      <c r="S31" s="152"/>
      <c r="T31" s="152"/>
      <c r="U31" s="145">
        <f t="shared" si="2"/>
        <v>0</v>
      </c>
      <c r="V31" s="145">
        <f t="shared" si="3"/>
        <v>6.6</v>
      </c>
      <c r="W31" s="328"/>
      <c r="X31" s="328"/>
    </row>
    <row r="32" spans="1:24" x14ac:dyDescent="0.25">
      <c r="A32" s="328">
        <v>13</v>
      </c>
      <c r="B32" s="157" t="s">
        <v>81</v>
      </c>
      <c r="C32" s="145" t="s">
        <v>209</v>
      </c>
      <c r="D32" s="155">
        <v>3</v>
      </c>
      <c r="E32" s="147">
        <f>SUMIF('Наставни ансамбл'!$J$5:$J$69,'Оптерећење са мастером'!B32,'Наставни ансамбл'!$R$5:$R$69)</f>
        <v>8</v>
      </c>
      <c r="F32" s="148">
        <f>SUMIF('Наставни ансамбл'!$J$5:$J$69,'Оптерећење са мастером'!B32,'Наставни ансамбл'!$S$5:$S$69)</f>
        <v>0</v>
      </c>
      <c r="G32" s="146">
        <f t="shared" si="0"/>
        <v>8</v>
      </c>
      <c r="H32" s="149">
        <f t="shared" si="1"/>
        <v>266.66666666666663</v>
      </c>
      <c r="I32" s="331">
        <f>(G32+G33)/2</f>
        <v>6</v>
      </c>
      <c r="J32" s="332">
        <f>I32/D32*100</f>
        <v>200</v>
      </c>
      <c r="K32" s="331">
        <f>IF(I32&lt;D32,"nema normu",D32)</f>
        <v>3</v>
      </c>
      <c r="L32" s="331">
        <f>IF(I32&gt;D32,I32-D32,0)</f>
        <v>3</v>
      </c>
      <c r="M32" s="328">
        <f>COUNTIF('Наставни ансамбл'!$T$5:$T$70,'Оптерећење са мастером'!B32)</f>
        <v>2</v>
      </c>
      <c r="N32" s="328">
        <f>COUNTIF('Наставни ансамбл'!$T$70:$T$179,'Оптерећење са мастером'!B33)</f>
        <v>1</v>
      </c>
      <c r="O32" s="152"/>
      <c r="P32" s="152"/>
      <c r="Q32" s="152"/>
      <c r="R32" s="153"/>
      <c r="S32" s="152"/>
      <c r="T32" s="152"/>
      <c r="U32" s="145">
        <f t="shared" si="2"/>
        <v>0</v>
      </c>
      <c r="V32" s="145">
        <f t="shared" si="3"/>
        <v>8</v>
      </c>
      <c r="W32" s="328">
        <f>(V32+V33)/2</f>
        <v>6</v>
      </c>
      <c r="X32" s="328">
        <f>W32-D32</f>
        <v>3</v>
      </c>
    </row>
    <row r="33" spans="1:24" x14ac:dyDescent="0.25">
      <c r="A33" s="328"/>
      <c r="B33" s="157" t="s">
        <v>81</v>
      </c>
      <c r="C33" s="145" t="s">
        <v>210</v>
      </c>
      <c r="D33" s="155">
        <v>3</v>
      </c>
      <c r="E33" s="147">
        <f>SUMIF('Наставни ансамбл'!$J$71:$J$179,'Оптерећење са мастером'!B33,'Наставни ансамбл'!$R$71:$R$179)</f>
        <v>4</v>
      </c>
      <c r="F33" s="148">
        <f>SUMIF('Наставни ансамбл'!$J$71:$J$179,'Оптерећење са мастером'!B33,'Наставни ансамбл'!$S$71:$S$179)</f>
        <v>0</v>
      </c>
      <c r="G33" s="146">
        <f t="shared" si="0"/>
        <v>4</v>
      </c>
      <c r="H33" s="158">
        <f t="shared" si="1"/>
        <v>133.33333333333331</v>
      </c>
      <c r="I33" s="331"/>
      <c r="J33" s="332"/>
      <c r="K33" s="331"/>
      <c r="L33" s="331"/>
      <c r="M33" s="328"/>
      <c r="N33" s="328"/>
      <c r="O33" s="159"/>
      <c r="P33" s="159"/>
      <c r="Q33" s="159"/>
      <c r="R33" s="152"/>
      <c r="S33" s="159"/>
      <c r="T33" s="159"/>
      <c r="U33" s="145">
        <f t="shared" si="2"/>
        <v>0</v>
      </c>
      <c r="V33" s="145">
        <f t="shared" si="3"/>
        <v>4</v>
      </c>
      <c r="W33" s="328"/>
      <c r="X33" s="328"/>
    </row>
    <row r="34" spans="1:24" x14ac:dyDescent="0.25">
      <c r="A34" s="160"/>
      <c r="B34" s="333" t="s">
        <v>212</v>
      </c>
      <c r="C34" s="330" t="s">
        <v>209</v>
      </c>
      <c r="D34" s="330"/>
      <c r="E34" s="161">
        <f>SUMIF(C8:C33,C34,E8:E33)</f>
        <v>89</v>
      </c>
      <c r="F34" s="161">
        <f>SUMIF(C8:C33,C34,F8:F33)</f>
        <v>10</v>
      </c>
      <c r="G34" s="162">
        <f>SUMIF(C8:C33,C34,G8:G33)</f>
        <v>95</v>
      </c>
      <c r="H34" s="149"/>
      <c r="I34" s="329">
        <f>SUM(I8:I33)</f>
        <v>96.4</v>
      </c>
      <c r="J34" s="151"/>
      <c r="K34" s="329">
        <f>SUM(K8:K31)</f>
        <v>63</v>
      </c>
      <c r="L34" s="329">
        <f>SUM(L8:L33)</f>
        <v>30.4</v>
      </c>
      <c r="M34" s="152"/>
      <c r="N34" s="152"/>
      <c r="O34" s="145"/>
      <c r="P34" s="152"/>
      <c r="Q34" s="152"/>
      <c r="R34" s="161"/>
      <c r="S34" s="161"/>
      <c r="T34" s="161"/>
      <c r="U34" s="145"/>
      <c r="W34" s="145"/>
      <c r="X34" s="145"/>
    </row>
    <row r="35" spans="1:24" x14ac:dyDescent="0.25">
      <c r="A35" s="160"/>
      <c r="B35" s="333"/>
      <c r="C35" s="330" t="s">
        <v>210</v>
      </c>
      <c r="D35" s="330"/>
      <c r="E35" s="161">
        <f>SUMIF(C8:C33,C35,E8:E33)</f>
        <v>93</v>
      </c>
      <c r="F35" s="161">
        <f>SUMIF(C8:C33,C35,F8:F33)</f>
        <v>8</v>
      </c>
      <c r="G35" s="162">
        <f>SUMIF(C8:C33,C35,G8:G33)</f>
        <v>97.8</v>
      </c>
      <c r="H35" s="149"/>
      <c r="I35" s="329"/>
      <c r="J35" s="151"/>
      <c r="K35" s="329"/>
      <c r="L35" s="329"/>
      <c r="M35" s="152"/>
      <c r="N35" s="152"/>
      <c r="O35" s="145"/>
      <c r="P35" s="152"/>
      <c r="Q35" s="152"/>
      <c r="R35" s="161"/>
      <c r="S35" s="161"/>
      <c r="T35" s="161"/>
      <c r="U35" s="145"/>
      <c r="V35" s="163"/>
      <c r="W35" s="145"/>
      <c r="X35" s="145"/>
    </row>
    <row r="36" spans="1:24" x14ac:dyDescent="0.25">
      <c r="A36" s="160"/>
      <c r="B36" s="164"/>
      <c r="C36" s="165"/>
      <c r="D36" s="165"/>
      <c r="E36" s="165"/>
      <c r="F36" s="165"/>
      <c r="G36" s="165"/>
      <c r="H36" s="166"/>
      <c r="I36" s="167"/>
      <c r="J36" s="168"/>
      <c r="K36" s="167"/>
      <c r="L36" s="167"/>
      <c r="M36" s="160"/>
      <c r="N36" s="160"/>
      <c r="Q36" s="169"/>
      <c r="R36" s="165"/>
      <c r="S36" s="165"/>
      <c r="T36" s="165"/>
      <c r="U36" s="165"/>
      <c r="V36" s="165"/>
      <c r="W36" s="165"/>
      <c r="X36" s="165"/>
    </row>
    <row r="37" spans="1:24" ht="15.75" x14ac:dyDescent="0.25">
      <c r="A37" s="160"/>
      <c r="B37" s="170" t="s">
        <v>213</v>
      </c>
      <c r="C37" s="165"/>
      <c r="D37" s="165"/>
      <c r="E37" s="165"/>
      <c r="F37" s="165"/>
      <c r="G37" s="165"/>
      <c r="H37" s="166"/>
      <c r="I37" s="167"/>
      <c r="J37" s="168"/>
      <c r="K37" s="167"/>
      <c r="L37" s="167"/>
      <c r="M37" s="160"/>
      <c r="N37" s="160"/>
      <c r="Q37" s="169"/>
      <c r="R37" s="165"/>
      <c r="S37" s="165"/>
      <c r="T37" s="165"/>
      <c r="U37" s="165"/>
      <c r="V37" s="165"/>
      <c r="W37" s="165"/>
      <c r="X37" s="165"/>
    </row>
    <row r="38" spans="1:24" x14ac:dyDescent="0.25">
      <c r="A38" s="160"/>
      <c r="B38" s="164"/>
      <c r="C38" s="165"/>
      <c r="D38" s="165"/>
      <c r="E38" s="165"/>
      <c r="F38" s="165"/>
      <c r="G38" s="165"/>
      <c r="H38" s="166"/>
      <c r="I38" s="167"/>
      <c r="J38" s="168"/>
      <c r="K38" s="167"/>
      <c r="L38" s="167"/>
      <c r="M38" s="160"/>
      <c r="N38" s="160"/>
      <c r="Q38" s="169"/>
      <c r="R38" s="165"/>
      <c r="S38" s="165"/>
      <c r="T38" s="165"/>
      <c r="U38" s="165"/>
      <c r="V38" s="165"/>
      <c r="W38" s="165"/>
      <c r="X38" s="165"/>
    </row>
    <row r="39" spans="1:24" ht="14.25" customHeight="1" x14ac:dyDescent="0.25">
      <c r="B39" t="s">
        <v>214</v>
      </c>
      <c r="C39" s="310" t="s">
        <v>187</v>
      </c>
      <c r="D39" s="310"/>
      <c r="E39" s="310"/>
      <c r="F39" s="310"/>
      <c r="G39" s="310"/>
      <c r="H39" s="310"/>
      <c r="I39" s="310"/>
      <c r="J39" s="310"/>
      <c r="K39" s="310"/>
      <c r="L39" s="310"/>
      <c r="M39" s="310"/>
      <c r="N39" s="310"/>
      <c r="O39" s="311" t="s">
        <v>188</v>
      </c>
      <c r="P39" s="311"/>
      <c r="Q39" s="311"/>
      <c r="R39" s="311"/>
      <c r="S39" s="311"/>
      <c r="T39" s="311"/>
      <c r="U39" s="311"/>
      <c r="V39" s="312" t="s">
        <v>189</v>
      </c>
      <c r="W39" s="312"/>
      <c r="X39" s="312"/>
    </row>
    <row r="40" spans="1:24" ht="14.25" customHeight="1" x14ac:dyDescent="0.25">
      <c r="A40" s="313" t="s">
        <v>190</v>
      </c>
      <c r="B40" s="313" t="s">
        <v>191</v>
      </c>
      <c r="C40" s="314" t="s">
        <v>192</v>
      </c>
      <c r="D40" s="314" t="s">
        <v>193</v>
      </c>
      <c r="E40" s="315" t="s">
        <v>194</v>
      </c>
      <c r="F40" s="315" t="s">
        <v>195</v>
      </c>
      <c r="G40" s="318" t="s">
        <v>196</v>
      </c>
      <c r="H40" s="317" t="s">
        <v>197</v>
      </c>
      <c r="I40" s="318" t="s">
        <v>198</v>
      </c>
      <c r="J40" s="317" t="s">
        <v>197</v>
      </c>
      <c r="K40" s="315" t="s">
        <v>199</v>
      </c>
      <c r="L40" s="315" t="s">
        <v>200</v>
      </c>
      <c r="M40" s="319" t="s">
        <v>201</v>
      </c>
      <c r="N40" s="319"/>
      <c r="O40" s="320" t="s">
        <v>76</v>
      </c>
      <c r="P40" s="320"/>
      <c r="Q40" s="321" t="s">
        <v>133</v>
      </c>
      <c r="R40" s="321"/>
      <c r="S40" s="341" t="s">
        <v>215</v>
      </c>
      <c r="T40" s="341"/>
      <c r="U40" s="335" t="s">
        <v>203</v>
      </c>
      <c r="V40" s="335" t="s">
        <v>204</v>
      </c>
      <c r="W40" s="334" t="s">
        <v>205</v>
      </c>
      <c r="X40" s="335" t="s">
        <v>206</v>
      </c>
    </row>
    <row r="41" spans="1:24" ht="24.75" customHeight="1" x14ac:dyDescent="0.25">
      <c r="A41" s="313"/>
      <c r="B41" s="313"/>
      <c r="C41" s="314"/>
      <c r="D41" s="314"/>
      <c r="E41" s="315"/>
      <c r="F41" s="315"/>
      <c r="G41" s="318"/>
      <c r="H41" s="317"/>
      <c r="I41" s="318"/>
      <c r="J41" s="317"/>
      <c r="K41" s="315"/>
      <c r="L41" s="315"/>
      <c r="M41" s="133" t="s">
        <v>207</v>
      </c>
      <c r="N41" s="133" t="s">
        <v>216</v>
      </c>
      <c r="O41" s="134" t="s">
        <v>194</v>
      </c>
      <c r="P41" s="135" t="s">
        <v>195</v>
      </c>
      <c r="Q41" s="134" t="s">
        <v>194</v>
      </c>
      <c r="R41" s="135" t="s">
        <v>195</v>
      </c>
      <c r="S41" s="136" t="s">
        <v>194</v>
      </c>
      <c r="T41" s="137" t="s">
        <v>195</v>
      </c>
      <c r="U41" s="335"/>
      <c r="V41" s="335"/>
      <c r="W41" s="334"/>
      <c r="X41" s="335"/>
    </row>
    <row r="42" spans="1:24" ht="14.25" customHeight="1" x14ac:dyDescent="0.25">
      <c r="A42" s="336" t="s">
        <v>214</v>
      </c>
      <c r="B42" s="336"/>
      <c r="C42" s="128"/>
      <c r="D42" s="171"/>
      <c r="E42" s="171"/>
      <c r="F42" s="171"/>
      <c r="G42" s="171"/>
      <c r="H42" s="172"/>
      <c r="I42" s="173"/>
      <c r="J42" s="174"/>
      <c r="K42" s="174"/>
      <c r="L42" s="174"/>
      <c r="M42" s="173"/>
      <c r="N42" s="173"/>
    </row>
    <row r="43" spans="1:24" x14ac:dyDescent="0.25">
      <c r="A43" s="337">
        <v>16</v>
      </c>
      <c r="B43" s="144" t="s">
        <v>32</v>
      </c>
      <c r="C43" s="176" t="s">
        <v>209</v>
      </c>
      <c r="D43" s="177">
        <v>10</v>
      </c>
      <c r="E43" s="178">
        <v>0</v>
      </c>
      <c r="F43" s="148">
        <f>SUMIF('Наставни ансамбл'!$J$5:$J$69,'Оптерећење са мастером'!B43,'Наставни ансамбл'!$S$5:$S$69)</f>
        <v>18</v>
      </c>
      <c r="G43" s="179">
        <f t="shared" ref="G43:G62" si="4">F43</f>
        <v>18</v>
      </c>
      <c r="H43" s="180">
        <f t="shared" ref="H43:H62" si="5">G43/D43*100</f>
        <v>180</v>
      </c>
      <c r="I43" s="338">
        <f>(G43+G44)/2</f>
        <v>11</v>
      </c>
      <c r="J43" s="339">
        <f>I43/10*100</f>
        <v>110.00000000000001</v>
      </c>
      <c r="K43" s="326">
        <f>IF(I43&lt;D43,"nema normu",D43)</f>
        <v>10</v>
      </c>
      <c r="L43" s="326">
        <f>IF(I43&gt;D43,I43-D43,0)</f>
        <v>1</v>
      </c>
      <c r="M43" s="337">
        <f>COUNTIF('Наставни ансамбл'!$U$5:$U$70,'Оптерећење са мастером'!B43)</f>
        <v>4</v>
      </c>
      <c r="N43" s="340">
        <f>COUNTIF('Наставни ансамбл'!$U$71:$U$179,'Оптерећење са мастером'!B44)</f>
        <v>2</v>
      </c>
      <c r="O43" s="152"/>
      <c r="P43" s="152"/>
      <c r="Q43" s="152"/>
      <c r="R43" s="153"/>
      <c r="S43" s="152"/>
      <c r="T43" s="152"/>
      <c r="U43" s="145">
        <f t="shared" ref="U43:U62" si="6">SUM(O43:T43)</f>
        <v>0</v>
      </c>
      <c r="V43" s="145">
        <f t="shared" ref="V43:V62" si="7">G43+U43</f>
        <v>18</v>
      </c>
      <c r="W43" s="328">
        <f>(V43+V44)/2</f>
        <v>11</v>
      </c>
      <c r="X43" s="328">
        <f>W43-D43</f>
        <v>1</v>
      </c>
    </row>
    <row r="44" spans="1:24" x14ac:dyDescent="0.25">
      <c r="A44" s="337"/>
      <c r="B44" s="144" t="s">
        <v>32</v>
      </c>
      <c r="C44" s="145" t="s">
        <v>210</v>
      </c>
      <c r="D44" s="146">
        <v>10</v>
      </c>
      <c r="E44" s="147">
        <v>0</v>
      </c>
      <c r="F44" s="148">
        <f>SUMIF('Наставни ансамбл'!$J$71:$J$179,'Оптерећење са мастером'!B44,'Наставни ансамбл'!$S$71:$S$179)</f>
        <v>4</v>
      </c>
      <c r="G44" s="181">
        <f t="shared" si="4"/>
        <v>4</v>
      </c>
      <c r="H44" s="149">
        <f t="shared" si="5"/>
        <v>40</v>
      </c>
      <c r="I44" s="338"/>
      <c r="J44" s="339"/>
      <c r="K44" s="326"/>
      <c r="L44" s="326"/>
      <c r="M44" s="337"/>
      <c r="N44" s="340"/>
      <c r="O44" s="152"/>
      <c r="P44" s="152"/>
      <c r="Q44" s="152"/>
      <c r="R44" s="153"/>
      <c r="S44" s="152"/>
      <c r="T44" s="152"/>
      <c r="U44" s="145">
        <f t="shared" si="6"/>
        <v>0</v>
      </c>
      <c r="V44" s="145">
        <f t="shared" si="7"/>
        <v>4</v>
      </c>
      <c r="W44" s="328"/>
      <c r="X44" s="328"/>
    </row>
    <row r="45" spans="1:24" x14ac:dyDescent="0.25">
      <c r="A45" s="328">
        <v>17</v>
      </c>
      <c r="B45" s="144" t="s">
        <v>39</v>
      </c>
      <c r="C45" s="176" t="s">
        <v>209</v>
      </c>
      <c r="D45" s="177">
        <v>10</v>
      </c>
      <c r="E45" s="147">
        <v>0</v>
      </c>
      <c r="F45" s="148">
        <f>SUMIF('Наставни ансамбл'!$J$5:$J$69,'Оптерећење са мастером'!B45,'Наставни ансамбл'!$S$5:$S$69)</f>
        <v>14</v>
      </c>
      <c r="G45" s="179">
        <f t="shared" si="4"/>
        <v>14</v>
      </c>
      <c r="H45" s="180">
        <f t="shared" si="5"/>
        <v>140</v>
      </c>
      <c r="I45" s="338">
        <f>(G45+G46)/2</f>
        <v>11</v>
      </c>
      <c r="J45" s="339">
        <f>I45/10*100</f>
        <v>110.00000000000001</v>
      </c>
      <c r="K45" s="326">
        <f>IF(I45&lt;D45,"nema normu",D45)</f>
        <v>10</v>
      </c>
      <c r="L45" s="326">
        <f>IF(I45&gt;D45,I45-D45,0)</f>
        <v>1</v>
      </c>
      <c r="M45" s="337">
        <f>COUNTIF('Наставни ансамбл'!$U$5:$U$70,'Оптерећење са мастером'!B45)</f>
        <v>5</v>
      </c>
      <c r="N45" s="340">
        <f>COUNTIF('Наставни ансамбл'!$U$71:$U$179,'Оптерећење са мастером'!B46)</f>
        <v>4</v>
      </c>
      <c r="O45" s="152"/>
      <c r="P45" s="152"/>
      <c r="Q45" s="152"/>
      <c r="R45" s="152"/>
      <c r="S45" s="152"/>
      <c r="T45" s="152"/>
      <c r="U45" s="145">
        <f t="shared" si="6"/>
        <v>0</v>
      </c>
      <c r="V45" s="145">
        <f t="shared" si="7"/>
        <v>14</v>
      </c>
      <c r="W45" s="328">
        <f>(V45+V46)/2</f>
        <v>11</v>
      </c>
      <c r="X45" s="328">
        <f>W45-D45</f>
        <v>1</v>
      </c>
    </row>
    <row r="46" spans="1:24" x14ac:dyDescent="0.25">
      <c r="A46" s="328"/>
      <c r="B46" s="144" t="s">
        <v>39</v>
      </c>
      <c r="C46" s="145" t="s">
        <v>210</v>
      </c>
      <c r="D46" s="146">
        <v>10</v>
      </c>
      <c r="E46" s="147">
        <v>0</v>
      </c>
      <c r="F46" s="148">
        <f>SUMIF('Наставни ансамбл'!$J$71:$J$179,'Оптерећење са мастером'!B46,'Наставни ансамбл'!$S$71:$S$179)</f>
        <v>8</v>
      </c>
      <c r="G46" s="181">
        <f t="shared" si="4"/>
        <v>8</v>
      </c>
      <c r="H46" s="149">
        <f t="shared" si="5"/>
        <v>80</v>
      </c>
      <c r="I46" s="338"/>
      <c r="J46" s="339"/>
      <c r="K46" s="326"/>
      <c r="L46" s="326"/>
      <c r="M46" s="337"/>
      <c r="N46" s="340"/>
      <c r="O46" s="152"/>
      <c r="P46" s="152"/>
      <c r="Q46" s="152"/>
      <c r="R46" s="152"/>
      <c r="S46" s="152"/>
      <c r="T46" s="152"/>
      <c r="U46" s="145">
        <f t="shared" si="6"/>
        <v>0</v>
      </c>
      <c r="V46" s="145">
        <f t="shared" si="7"/>
        <v>8</v>
      </c>
      <c r="W46" s="328"/>
      <c r="X46" s="328"/>
    </row>
    <row r="47" spans="1:24" x14ac:dyDescent="0.25">
      <c r="A47" s="337">
        <v>18</v>
      </c>
      <c r="B47" s="144" t="s">
        <v>45</v>
      </c>
      <c r="C47" s="176" t="s">
        <v>209</v>
      </c>
      <c r="D47" s="177">
        <v>10</v>
      </c>
      <c r="E47" s="147">
        <v>0</v>
      </c>
      <c r="F47" s="148">
        <f>SUMIF('Наставни ансамбл'!$J$5:$J$69,'Оптерећење са мастером'!B47,'Наставни ансамбл'!$S$5:$S$69)</f>
        <v>8</v>
      </c>
      <c r="G47" s="179">
        <f t="shared" si="4"/>
        <v>8</v>
      </c>
      <c r="H47" s="180">
        <f t="shared" si="5"/>
        <v>80</v>
      </c>
      <c r="I47" s="338">
        <f>(G47+G48)/2</f>
        <v>7</v>
      </c>
      <c r="J47" s="339">
        <f>I47/10*100</f>
        <v>70</v>
      </c>
      <c r="K47" s="326" t="str">
        <f>IF(I47&lt;D47,"nema normu",D47)</f>
        <v>nema normu</v>
      </c>
      <c r="L47" s="326">
        <f>IF(I47&gt;D47,I47-D47,0)</f>
        <v>0</v>
      </c>
      <c r="M47" s="337">
        <f>COUNTIF('Наставни ансамбл'!$U$5:$U$70,'Оптерећење са мастером'!B47)</f>
        <v>2</v>
      </c>
      <c r="N47" s="340">
        <f>COUNTIF('Наставни ансамбл'!$U$71:$U$179,'Оптерећење са мастером'!B48)</f>
        <v>1</v>
      </c>
      <c r="O47" s="152"/>
      <c r="P47" s="152"/>
      <c r="Q47" s="152"/>
      <c r="R47" s="152"/>
      <c r="S47" s="152"/>
      <c r="T47" s="152"/>
      <c r="U47" s="145">
        <f t="shared" si="6"/>
        <v>0</v>
      </c>
      <c r="V47" s="145">
        <f t="shared" si="7"/>
        <v>8</v>
      </c>
      <c r="W47" s="328">
        <f>(V47+V48)/2</f>
        <v>9</v>
      </c>
      <c r="X47" s="328">
        <f>W47-D47</f>
        <v>-1</v>
      </c>
    </row>
    <row r="48" spans="1:24" x14ac:dyDescent="0.25">
      <c r="A48" s="337"/>
      <c r="B48" s="144" t="s">
        <v>45</v>
      </c>
      <c r="C48" s="145" t="s">
        <v>210</v>
      </c>
      <c r="D48" s="146">
        <v>10</v>
      </c>
      <c r="E48" s="147">
        <v>0</v>
      </c>
      <c r="F48" s="148">
        <f>SUMIF('Наставни ансамбл'!$J$71:$J$179,'Оптерећење са мастером'!B48,'Наставни ансамбл'!$S$71:$S$179)</f>
        <v>6</v>
      </c>
      <c r="G48" s="181">
        <f t="shared" si="4"/>
        <v>6</v>
      </c>
      <c r="H48" s="149">
        <f t="shared" si="5"/>
        <v>60</v>
      </c>
      <c r="I48" s="338"/>
      <c r="J48" s="339"/>
      <c r="K48" s="326"/>
      <c r="L48" s="326"/>
      <c r="M48" s="337"/>
      <c r="N48" s="340"/>
      <c r="O48" s="152"/>
      <c r="P48" s="152">
        <v>4</v>
      </c>
      <c r="Q48" s="152"/>
      <c r="R48" s="152"/>
      <c r="S48" s="152"/>
      <c r="T48" s="152"/>
      <c r="U48" s="145">
        <f t="shared" si="6"/>
        <v>4</v>
      </c>
      <c r="V48" s="145">
        <f t="shared" si="7"/>
        <v>10</v>
      </c>
      <c r="W48" s="328"/>
      <c r="X48" s="328"/>
    </row>
    <row r="49" spans="1:24" x14ac:dyDescent="0.25">
      <c r="A49" s="328">
        <v>19</v>
      </c>
      <c r="B49" s="144" t="s">
        <v>217</v>
      </c>
      <c r="C49" s="176" t="s">
        <v>209</v>
      </c>
      <c r="D49" s="177">
        <v>10</v>
      </c>
      <c r="E49" s="147">
        <v>0</v>
      </c>
      <c r="F49" s="148">
        <f>SUMIF('Наставни ансамбл'!$J$5:$J$69,'Оптерећење са мастером'!B49,'Наставни ансамбл'!$S$5:$S$69)</f>
        <v>0</v>
      </c>
      <c r="G49" s="179">
        <f t="shared" si="4"/>
        <v>0</v>
      </c>
      <c r="H49" s="180">
        <f t="shared" si="5"/>
        <v>0</v>
      </c>
      <c r="I49" s="338">
        <f>(G49+G50)/2</f>
        <v>0</v>
      </c>
      <c r="J49" s="339">
        <f>I49/10*100</f>
        <v>0</v>
      </c>
      <c r="K49" s="326" t="str">
        <f>IF(I49&lt;D49,"nema normu",D49)</f>
        <v>nema normu</v>
      </c>
      <c r="L49" s="326">
        <f>IF(I49&gt;D49,I49-D49,0)</f>
        <v>0</v>
      </c>
      <c r="M49" s="337">
        <f>COUNTIF('Наставни ансамбл'!$U$5:$U$70,'Оптерећење са мастером'!B49)</f>
        <v>0</v>
      </c>
      <c r="N49" s="340">
        <f>COUNTIF('Наставни ансамбл'!$U$71:$U$179,'Оптерећење са мастером'!B50)</f>
        <v>0</v>
      </c>
      <c r="O49" s="152"/>
      <c r="P49" s="152"/>
      <c r="Q49" s="152"/>
      <c r="R49" s="152"/>
      <c r="S49" s="152"/>
      <c r="T49" s="152"/>
      <c r="U49" s="145">
        <f t="shared" si="6"/>
        <v>0</v>
      </c>
      <c r="V49" s="145">
        <f t="shared" si="7"/>
        <v>0</v>
      </c>
      <c r="W49" s="328">
        <f>(V49+V50)/2</f>
        <v>0</v>
      </c>
      <c r="X49" s="328">
        <f>W49-D49</f>
        <v>-10</v>
      </c>
    </row>
    <row r="50" spans="1:24" x14ac:dyDescent="0.25">
      <c r="A50" s="328"/>
      <c r="B50" s="144" t="s">
        <v>217</v>
      </c>
      <c r="C50" s="145" t="s">
        <v>210</v>
      </c>
      <c r="D50" s="146">
        <v>10</v>
      </c>
      <c r="E50" s="147">
        <v>0</v>
      </c>
      <c r="F50" s="148">
        <f>SUMIF('Наставни ансамбл'!$J$71:$J$179,'Оптерећење са мастером'!B50,'Наставни ансамбл'!$S$71:$S$179)</f>
        <v>0</v>
      </c>
      <c r="G50" s="181">
        <f t="shared" si="4"/>
        <v>0</v>
      </c>
      <c r="H50" s="149">
        <f t="shared" si="5"/>
        <v>0</v>
      </c>
      <c r="I50" s="338"/>
      <c r="J50" s="339"/>
      <c r="K50" s="326"/>
      <c r="L50" s="326"/>
      <c r="M50" s="337"/>
      <c r="N50" s="340"/>
      <c r="O50" s="152"/>
      <c r="P50" s="152"/>
      <c r="Q50" s="152"/>
      <c r="R50" s="152"/>
      <c r="S50" s="152"/>
      <c r="T50" s="152"/>
      <c r="U50" s="145">
        <f t="shared" si="6"/>
        <v>0</v>
      </c>
      <c r="V50" s="145">
        <f t="shared" si="7"/>
        <v>0</v>
      </c>
      <c r="W50" s="328"/>
      <c r="X50" s="328"/>
    </row>
    <row r="51" spans="1:24" x14ac:dyDescent="0.25">
      <c r="A51" s="337">
        <v>20</v>
      </c>
      <c r="B51" s="182" t="s">
        <v>86</v>
      </c>
      <c r="C51" s="176" t="s">
        <v>209</v>
      </c>
      <c r="D51" s="177">
        <v>10</v>
      </c>
      <c r="E51" s="147">
        <v>0</v>
      </c>
      <c r="F51" s="148">
        <f>SUMIF('Наставни ансамбл'!$J$5:$J$69,'Оптерећење са мастером'!B51,'Наставни ансамбл'!$S$5:$S$69)</f>
        <v>6</v>
      </c>
      <c r="G51" s="179">
        <f t="shared" si="4"/>
        <v>6</v>
      </c>
      <c r="H51" s="180">
        <f t="shared" si="5"/>
        <v>60</v>
      </c>
      <c r="I51" s="338">
        <f>(G51+G52)/2</f>
        <v>9</v>
      </c>
      <c r="J51" s="339">
        <f>I51/10*100</f>
        <v>90</v>
      </c>
      <c r="K51" s="326" t="str">
        <f>IF(I51&lt;D51,"nema normu",D51)</f>
        <v>nema normu</v>
      </c>
      <c r="L51" s="326">
        <f>IF(I51&gt;D51,I51-D51,0)</f>
        <v>0</v>
      </c>
      <c r="M51" s="337">
        <f>COUNTIF('Наставни ансамбл'!$U$5:$U$70,'Оптерећење са мастером'!B51)</f>
        <v>3</v>
      </c>
      <c r="N51" s="340">
        <f>COUNTIF('Наставни ансамбл'!$U$71:$U$179,'Оптерећење са мастером'!B52)</f>
        <v>7</v>
      </c>
      <c r="O51" s="152"/>
      <c r="P51" s="152"/>
      <c r="Q51" s="152"/>
      <c r="R51" s="152"/>
      <c r="S51" s="152"/>
      <c r="T51" s="152"/>
      <c r="U51" s="145">
        <f t="shared" si="6"/>
        <v>0</v>
      </c>
      <c r="V51" s="145">
        <f t="shared" si="7"/>
        <v>6</v>
      </c>
      <c r="W51" s="328">
        <f>(V51+V52)/2</f>
        <v>10.5</v>
      </c>
      <c r="X51" s="328">
        <f>W51-D51</f>
        <v>0.5</v>
      </c>
    </row>
    <row r="52" spans="1:24" x14ac:dyDescent="0.25">
      <c r="A52" s="337"/>
      <c r="B52" s="182" t="s">
        <v>86</v>
      </c>
      <c r="C52" s="145" t="s">
        <v>210</v>
      </c>
      <c r="D52" s="146">
        <v>10</v>
      </c>
      <c r="E52" s="147">
        <v>0</v>
      </c>
      <c r="F52" s="148">
        <f>SUMIF('Наставни ансамбл'!$J$71:$J$179,'Оптерећење са мастером'!B52,'Наставни ансамбл'!$S$71:$S$179)</f>
        <v>12</v>
      </c>
      <c r="G52" s="181">
        <f t="shared" si="4"/>
        <v>12</v>
      </c>
      <c r="H52" s="149">
        <f t="shared" si="5"/>
        <v>120</v>
      </c>
      <c r="I52" s="338"/>
      <c r="J52" s="339"/>
      <c r="K52" s="326"/>
      <c r="L52" s="326"/>
      <c r="M52" s="337"/>
      <c r="N52" s="340"/>
      <c r="O52" s="152"/>
      <c r="P52" s="152"/>
      <c r="Q52" s="152">
        <v>3</v>
      </c>
      <c r="R52" s="152"/>
      <c r="S52" s="152"/>
      <c r="T52" s="152"/>
      <c r="U52" s="145">
        <f t="shared" si="6"/>
        <v>3</v>
      </c>
      <c r="V52" s="145">
        <f t="shared" si="7"/>
        <v>15</v>
      </c>
      <c r="W52" s="328"/>
      <c r="X52" s="328"/>
    </row>
    <row r="53" spans="1:24" x14ac:dyDescent="0.25">
      <c r="A53" s="328">
        <v>21</v>
      </c>
      <c r="B53" s="144" t="s">
        <v>57</v>
      </c>
      <c r="C53" s="176" t="s">
        <v>209</v>
      </c>
      <c r="D53" s="177">
        <v>10</v>
      </c>
      <c r="E53" s="147">
        <v>0</v>
      </c>
      <c r="F53" s="148">
        <f>SUMIF('Наставни ансамбл'!$J$5:$J$69,'Оптерећење са мастером'!B53,'Наставни ансамбл'!$S$5:$S$69)</f>
        <v>8</v>
      </c>
      <c r="G53" s="179">
        <f t="shared" si="4"/>
        <v>8</v>
      </c>
      <c r="H53" s="180">
        <f t="shared" si="5"/>
        <v>80</v>
      </c>
      <c r="I53" s="338">
        <f>(G53+G54)/2</f>
        <v>10.5</v>
      </c>
      <c r="J53" s="339">
        <f>I53/10*100</f>
        <v>105</v>
      </c>
      <c r="K53" s="326">
        <f>IF(I53&lt;D53,"nema normu",D53)</f>
        <v>10</v>
      </c>
      <c r="L53" s="326">
        <f>IF(I53&gt;D53,I53-D53,0)</f>
        <v>0.5</v>
      </c>
      <c r="M53" s="337">
        <f>COUNTIF('Наставни ансамбл'!$U$5:$U$70,'Оптерећење са мастером'!B53)</f>
        <v>2</v>
      </c>
      <c r="N53" s="340">
        <f>COUNTIF('Наставни ансамбл'!$U$71:$U$179,'Оптерећење са мастером'!B54)</f>
        <v>7</v>
      </c>
      <c r="O53" s="152"/>
      <c r="P53" s="152"/>
      <c r="Q53" s="152"/>
      <c r="R53" s="152"/>
      <c r="S53" s="152"/>
      <c r="T53" s="152"/>
      <c r="U53" s="145">
        <f t="shared" si="6"/>
        <v>0</v>
      </c>
      <c r="V53" s="145">
        <f t="shared" si="7"/>
        <v>8</v>
      </c>
      <c r="W53" s="328">
        <f>(V53+V54)/2</f>
        <v>10.5</v>
      </c>
      <c r="X53" s="328">
        <f>W53-D53</f>
        <v>0.5</v>
      </c>
    </row>
    <row r="54" spans="1:24" x14ac:dyDescent="0.25">
      <c r="A54" s="328"/>
      <c r="B54" s="144" t="s">
        <v>57</v>
      </c>
      <c r="C54" s="145" t="s">
        <v>210</v>
      </c>
      <c r="D54" s="146">
        <v>10</v>
      </c>
      <c r="E54" s="147">
        <v>0</v>
      </c>
      <c r="F54" s="148">
        <f>SUMIF('Наставни ансамбл'!$J$71:$J$179,'Оптерећење са мастером'!B54,'Наставни ансамбл'!$S$71:$S$179)</f>
        <v>13</v>
      </c>
      <c r="G54" s="181">
        <f t="shared" si="4"/>
        <v>13</v>
      </c>
      <c r="H54" s="149">
        <f t="shared" si="5"/>
        <v>130</v>
      </c>
      <c r="I54" s="338"/>
      <c r="J54" s="339"/>
      <c r="K54" s="326"/>
      <c r="L54" s="326"/>
      <c r="M54" s="337"/>
      <c r="N54" s="340"/>
      <c r="O54" s="152"/>
      <c r="P54" s="152"/>
      <c r="Q54" s="152"/>
      <c r="R54" s="152"/>
      <c r="S54" s="152"/>
      <c r="T54" s="152"/>
      <c r="U54" s="145">
        <f t="shared" si="6"/>
        <v>0</v>
      </c>
      <c r="V54" s="145">
        <f t="shared" si="7"/>
        <v>13</v>
      </c>
      <c r="W54" s="328"/>
      <c r="X54" s="328"/>
    </row>
    <row r="55" spans="1:24" x14ac:dyDescent="0.25">
      <c r="A55" s="337">
        <v>22</v>
      </c>
      <c r="B55" s="144" t="s">
        <v>218</v>
      </c>
      <c r="C55" s="176" t="s">
        <v>209</v>
      </c>
      <c r="D55" s="177">
        <v>10</v>
      </c>
      <c r="E55" s="147">
        <v>0</v>
      </c>
      <c r="F55" s="148">
        <f>SUMIF('Наставни ансамбл'!$J$5:$J$69,'Оптерећење са мастером'!B55,'Наставни ансамбл'!$S$5:$S$69)</f>
        <v>0</v>
      </c>
      <c r="G55" s="179">
        <f t="shared" si="4"/>
        <v>0</v>
      </c>
      <c r="H55" s="180">
        <f t="shared" si="5"/>
        <v>0</v>
      </c>
      <c r="I55" s="338">
        <f>(G55+G56)/2</f>
        <v>0</v>
      </c>
      <c r="J55" s="339">
        <f>I55/10*100</f>
        <v>0</v>
      </c>
      <c r="K55" s="326" t="str">
        <f>IF(I55&lt;D55,"nema normu",D55)</f>
        <v>nema normu</v>
      </c>
      <c r="L55" s="326">
        <f>IF(I55&gt;D55,I55-D55,0)</f>
        <v>0</v>
      </c>
      <c r="M55" s="337">
        <f>COUNTIF('Наставни ансамбл'!$U$5:$U$70,'Оптерећење са мастером'!B55)</f>
        <v>0</v>
      </c>
      <c r="N55" s="340">
        <f>COUNTIF('Наставни ансамбл'!$U$71:$U$179,'Оптерећење са мастером'!B56)</f>
        <v>0</v>
      </c>
      <c r="O55" s="152"/>
      <c r="P55" s="152"/>
      <c r="Q55" s="152"/>
      <c r="R55" s="152"/>
      <c r="S55" s="152"/>
      <c r="T55" s="152"/>
      <c r="U55" s="145">
        <f t="shared" si="6"/>
        <v>0</v>
      </c>
      <c r="V55" s="145">
        <f t="shared" si="7"/>
        <v>0</v>
      </c>
      <c r="W55" s="328">
        <f>(V55+V56)/2</f>
        <v>0</v>
      </c>
      <c r="X55" s="328">
        <f>W55-D55</f>
        <v>-10</v>
      </c>
    </row>
    <row r="56" spans="1:24" x14ac:dyDescent="0.25">
      <c r="A56" s="337"/>
      <c r="B56" s="144" t="s">
        <v>218</v>
      </c>
      <c r="C56" s="145" t="s">
        <v>210</v>
      </c>
      <c r="D56" s="146">
        <v>10</v>
      </c>
      <c r="E56" s="147">
        <v>0</v>
      </c>
      <c r="F56" s="148">
        <f>SUMIF('Наставни ансамбл'!$J$71:$J$179,'Оптерећење са мастером'!B56,'Наставни ансамбл'!$S$71:$S$179)</f>
        <v>0</v>
      </c>
      <c r="G56" s="181">
        <f t="shared" si="4"/>
        <v>0</v>
      </c>
      <c r="H56" s="149">
        <f t="shared" si="5"/>
        <v>0</v>
      </c>
      <c r="I56" s="338"/>
      <c r="J56" s="339"/>
      <c r="K56" s="326"/>
      <c r="L56" s="326"/>
      <c r="M56" s="337"/>
      <c r="N56" s="340"/>
      <c r="O56" s="152"/>
      <c r="P56" s="152"/>
      <c r="Q56" s="152"/>
      <c r="R56" s="152"/>
      <c r="S56" s="152"/>
      <c r="T56" s="152"/>
      <c r="U56" s="145">
        <f t="shared" si="6"/>
        <v>0</v>
      </c>
      <c r="V56" s="145">
        <f t="shared" si="7"/>
        <v>0</v>
      </c>
      <c r="W56" s="328"/>
      <c r="X56" s="328"/>
    </row>
    <row r="57" spans="1:24" ht="14.25" customHeight="1" x14ac:dyDescent="0.25">
      <c r="A57" s="328">
        <v>23</v>
      </c>
      <c r="B57" s="156" t="s">
        <v>69</v>
      </c>
      <c r="C57" s="176" t="s">
        <v>209</v>
      </c>
      <c r="D57" s="177">
        <v>10</v>
      </c>
      <c r="E57" s="147">
        <v>0</v>
      </c>
      <c r="F57" s="148">
        <f>SUMIF('Наставни ансамбл'!$J$5:$J$69,'Оптерећење са мастером'!B57,'Наставни ансамбл'!$S$5:$S$69)</f>
        <v>8</v>
      </c>
      <c r="G57" s="179">
        <f t="shared" si="4"/>
        <v>8</v>
      </c>
      <c r="H57" s="180">
        <f t="shared" si="5"/>
        <v>80</v>
      </c>
      <c r="I57" s="338">
        <f>(G57+G58)/2</f>
        <v>10.5</v>
      </c>
      <c r="J57" s="339">
        <f>I57/10*100</f>
        <v>105</v>
      </c>
      <c r="K57" s="326">
        <f>IF(I57&lt;D57,"nema normu",D57)</f>
        <v>10</v>
      </c>
      <c r="L57" s="326">
        <f>IF(I57&gt;D57,I57-D57,0)</f>
        <v>0.5</v>
      </c>
      <c r="M57" s="337">
        <f>COUNTIF('Наставни ансамбл'!$U$5:$U$70,'Оптерећење са мастером'!B57)</f>
        <v>2</v>
      </c>
      <c r="N57" s="340">
        <f>COUNTIF('Наставни ансамбл'!$U$71:$U$179,'Оптерећење са мастером'!B58)</f>
        <v>4</v>
      </c>
      <c r="O57" s="152"/>
      <c r="P57" s="152"/>
      <c r="Q57" s="152"/>
      <c r="R57" s="152"/>
      <c r="S57" s="152"/>
      <c r="T57" s="152"/>
      <c r="U57" s="145">
        <f t="shared" si="6"/>
        <v>0</v>
      </c>
      <c r="V57" s="145">
        <f t="shared" si="7"/>
        <v>8</v>
      </c>
      <c r="W57" s="328">
        <f>(V57+V58)/2</f>
        <v>10.5</v>
      </c>
      <c r="X57" s="328">
        <f>W57-D57</f>
        <v>0.5</v>
      </c>
    </row>
    <row r="58" spans="1:24" x14ac:dyDescent="0.25">
      <c r="A58" s="328"/>
      <c r="B58" s="156" t="s">
        <v>69</v>
      </c>
      <c r="C58" s="145" t="s">
        <v>210</v>
      </c>
      <c r="D58" s="146">
        <v>10</v>
      </c>
      <c r="E58" s="147">
        <v>0</v>
      </c>
      <c r="F58" s="148">
        <f>SUMIF('Наставни ансамбл'!$J$71:$J$179,'Оптерећење са мастером'!B58,'Наставни ансамбл'!$S$71:$S$179)</f>
        <v>13</v>
      </c>
      <c r="G58" s="181">
        <f t="shared" si="4"/>
        <v>13</v>
      </c>
      <c r="H58" s="149">
        <f t="shared" si="5"/>
        <v>130</v>
      </c>
      <c r="I58" s="338"/>
      <c r="J58" s="339"/>
      <c r="K58" s="326"/>
      <c r="L58" s="326"/>
      <c r="M58" s="337"/>
      <c r="N58" s="340"/>
      <c r="O58" s="152"/>
      <c r="P58" s="152"/>
      <c r="Q58" s="152"/>
      <c r="R58" s="152"/>
      <c r="S58" s="152"/>
      <c r="T58" s="152"/>
      <c r="U58" s="145">
        <f t="shared" si="6"/>
        <v>0</v>
      </c>
      <c r="V58" s="145">
        <f t="shared" si="7"/>
        <v>13</v>
      </c>
      <c r="W58" s="328"/>
      <c r="X58" s="328"/>
    </row>
    <row r="59" spans="1:24" x14ac:dyDescent="0.25">
      <c r="A59" s="337">
        <v>24</v>
      </c>
      <c r="B59" s="182" t="s">
        <v>52</v>
      </c>
      <c r="C59" s="176" t="s">
        <v>209</v>
      </c>
      <c r="D59" s="177">
        <v>10</v>
      </c>
      <c r="E59" s="147">
        <v>0</v>
      </c>
      <c r="F59" s="148">
        <f>SUMIF('Наставни ансамбл'!$J$5:$J$69,'Оптерећење са мастером'!B59,'Наставни ансамбл'!$S$5:$S$69)</f>
        <v>18</v>
      </c>
      <c r="G59" s="179">
        <f t="shared" si="4"/>
        <v>18</v>
      </c>
      <c r="H59" s="180">
        <f t="shared" si="5"/>
        <v>180</v>
      </c>
      <c r="I59" s="338">
        <f>(G59+G60)/2</f>
        <v>12.5</v>
      </c>
      <c r="J59" s="339">
        <f>I59/10*100</f>
        <v>125</v>
      </c>
      <c r="K59" s="326">
        <f>IF(I59&lt;D59,"nema normu",D59)</f>
        <v>10</v>
      </c>
      <c r="L59" s="326">
        <f>IF(I59&gt;D59,I59-D59,0)</f>
        <v>2.5</v>
      </c>
      <c r="M59" s="337">
        <f>COUNTIF('Наставни ансамбл'!$U$5:$U$70,'Оптерећење са мастером'!B59)</f>
        <v>6</v>
      </c>
      <c r="N59" s="340">
        <f>COUNTIF('Наставни ансамбл'!$U$71:$U$179,'Оптерећење са мастером'!B60)</f>
        <v>3</v>
      </c>
      <c r="O59" s="152"/>
      <c r="P59" s="152"/>
      <c r="Q59" s="152"/>
      <c r="R59" s="152"/>
      <c r="S59" s="152"/>
      <c r="T59" s="152"/>
      <c r="U59" s="145">
        <f t="shared" si="6"/>
        <v>0</v>
      </c>
      <c r="V59" s="145">
        <f t="shared" si="7"/>
        <v>18</v>
      </c>
      <c r="W59" s="328">
        <f>(V59+V60)/2</f>
        <v>12.5</v>
      </c>
      <c r="X59" s="328">
        <f>W59-D59</f>
        <v>2.5</v>
      </c>
    </row>
    <row r="60" spans="1:24" x14ac:dyDescent="0.25">
      <c r="A60" s="337"/>
      <c r="B60" s="182" t="s">
        <v>52</v>
      </c>
      <c r="C60" s="145" t="s">
        <v>210</v>
      </c>
      <c r="D60" s="146">
        <v>10</v>
      </c>
      <c r="E60" s="147">
        <v>0</v>
      </c>
      <c r="F60" s="148">
        <f>SUMIF('Наставни ансамбл'!$J$71:$J$179,'Оптерећење са мастером'!B60,'Наставни ансамбл'!$S$71:$S$179)</f>
        <v>7</v>
      </c>
      <c r="G60" s="181">
        <f t="shared" si="4"/>
        <v>7</v>
      </c>
      <c r="H60" s="149">
        <f t="shared" si="5"/>
        <v>70</v>
      </c>
      <c r="I60" s="338"/>
      <c r="J60" s="339"/>
      <c r="K60" s="326"/>
      <c r="L60" s="326"/>
      <c r="M60" s="337"/>
      <c r="N60" s="340"/>
      <c r="O60" s="152"/>
      <c r="P60" s="152"/>
      <c r="Q60" s="152"/>
      <c r="R60" s="152"/>
      <c r="S60" s="152"/>
      <c r="T60" s="152"/>
      <c r="U60" s="145">
        <f t="shared" si="6"/>
        <v>0</v>
      </c>
      <c r="V60" s="145">
        <f t="shared" si="7"/>
        <v>7</v>
      </c>
      <c r="W60" s="328"/>
      <c r="X60" s="328"/>
    </row>
    <row r="61" spans="1:24" x14ac:dyDescent="0.25">
      <c r="A61" s="328">
        <v>25</v>
      </c>
      <c r="B61" s="182" t="s">
        <v>77</v>
      </c>
      <c r="C61" s="176" t="s">
        <v>209</v>
      </c>
      <c r="D61" s="177">
        <v>10</v>
      </c>
      <c r="E61" s="147">
        <v>0</v>
      </c>
      <c r="F61" s="148">
        <f>SUMIF('Наставни ансамбл'!$J$5:$J$69,'Оптерећење са мастером'!B61,'Наставни ансамбл'!$S$5:$S$69)</f>
        <v>8</v>
      </c>
      <c r="G61" s="181">
        <f t="shared" si="4"/>
        <v>8</v>
      </c>
      <c r="H61" s="149">
        <f t="shared" si="5"/>
        <v>80</v>
      </c>
      <c r="I61" s="342">
        <f>(G61+G62)/2</f>
        <v>11.5</v>
      </c>
      <c r="J61" s="343">
        <f>I61/10*100</f>
        <v>114.99999999999999</v>
      </c>
      <c r="K61" s="331">
        <f>IF(I61&lt;D61,"nema normu",D61)</f>
        <v>10</v>
      </c>
      <c r="L61" s="331">
        <f>IF(I61&gt;D61,I61-D61,0)</f>
        <v>1.5</v>
      </c>
      <c r="M61" s="344">
        <f>COUNTIF('Наставни ансамбл'!$U$5:$U$70,'Оптерећење са мастером'!B61)</f>
        <v>4</v>
      </c>
      <c r="N61" s="345">
        <f>COUNTIF('Наставни ансамбл'!$U$71:$U$179,'Оптерећење са мастером'!B62)</f>
        <v>5</v>
      </c>
      <c r="O61" s="152"/>
      <c r="P61" s="152"/>
      <c r="Q61" s="152"/>
      <c r="R61" s="152"/>
      <c r="S61" s="152"/>
      <c r="T61" s="152"/>
      <c r="U61" s="145">
        <f t="shared" si="6"/>
        <v>0</v>
      </c>
      <c r="V61" s="145">
        <f t="shared" si="7"/>
        <v>8</v>
      </c>
      <c r="W61" s="328">
        <f>(V61+V62)/2</f>
        <v>11.5</v>
      </c>
      <c r="X61" s="328">
        <f>W61-D61</f>
        <v>1.5</v>
      </c>
    </row>
    <row r="62" spans="1:24" x14ac:dyDescent="0.25">
      <c r="A62" s="328"/>
      <c r="B62" s="182" t="s">
        <v>77</v>
      </c>
      <c r="C62" s="145" t="s">
        <v>210</v>
      </c>
      <c r="D62" s="146">
        <v>10</v>
      </c>
      <c r="E62" s="147">
        <v>0</v>
      </c>
      <c r="F62" s="148">
        <f>SUMIF('Наставни ансамбл'!$J$71:$J$179,'Оптерећење са мастером'!B62,'Наставни ансамбл'!$S$71:$S$179)</f>
        <v>15</v>
      </c>
      <c r="G62" s="184">
        <f t="shared" si="4"/>
        <v>15</v>
      </c>
      <c r="H62" s="158">
        <f t="shared" si="5"/>
        <v>150</v>
      </c>
      <c r="I62" s="342"/>
      <c r="J62" s="343"/>
      <c r="K62" s="331"/>
      <c r="L62" s="331"/>
      <c r="M62" s="344"/>
      <c r="N62" s="345"/>
      <c r="O62" s="159"/>
      <c r="P62" s="152"/>
      <c r="Q62" s="152"/>
      <c r="R62" s="152"/>
      <c r="S62" s="152"/>
      <c r="T62" s="152"/>
      <c r="U62" s="145">
        <f t="shared" si="6"/>
        <v>0</v>
      </c>
      <c r="V62" s="145">
        <f t="shared" si="7"/>
        <v>15</v>
      </c>
      <c r="W62" s="328"/>
      <c r="X62" s="328"/>
    </row>
    <row r="63" spans="1:24" x14ac:dyDescent="0.25">
      <c r="A63" s="160"/>
      <c r="B63" s="333" t="s">
        <v>212</v>
      </c>
      <c r="C63" s="346" t="s">
        <v>209</v>
      </c>
      <c r="D63" s="346"/>
      <c r="E63" s="161">
        <f>SUMIF(C43:C62,C63,E43:E62)</f>
        <v>0</v>
      </c>
      <c r="F63" s="185">
        <f>SUMIF(C43:C62,C63,F43:F62)</f>
        <v>88</v>
      </c>
      <c r="G63" s="186">
        <f>SUMIF(C43:C62,C63,G43:G62)</f>
        <v>88</v>
      </c>
      <c r="H63" s="149"/>
      <c r="I63" s="329">
        <f>SUM(I43:I62)</f>
        <v>83</v>
      </c>
      <c r="J63" s="151"/>
      <c r="K63" s="329">
        <f>SUM(K43:K62)</f>
        <v>60</v>
      </c>
      <c r="L63" s="329">
        <f>SUM(L43:L62)</f>
        <v>7</v>
      </c>
      <c r="M63" s="152"/>
      <c r="N63" s="152"/>
      <c r="O63" s="145"/>
      <c r="P63" s="187"/>
      <c r="Q63" s="145"/>
      <c r="R63" s="145"/>
      <c r="S63" s="145"/>
      <c r="T63" s="145"/>
      <c r="U63" s="145"/>
      <c r="V63" s="145"/>
      <c r="W63" s="145"/>
      <c r="X63" s="145"/>
    </row>
    <row r="64" spans="1:24" x14ac:dyDescent="0.25">
      <c r="A64" s="160"/>
      <c r="B64" s="333"/>
      <c r="C64" s="330" t="s">
        <v>210</v>
      </c>
      <c r="D64" s="330"/>
      <c r="E64" s="161">
        <f>SUMIF(C43:C62,C64,E43:E62)</f>
        <v>0</v>
      </c>
      <c r="F64" s="185">
        <f>SUMIF(C43:C62,C64,F43:F62)</f>
        <v>78</v>
      </c>
      <c r="G64" s="188">
        <f>SUMIF(C43:C62,C64,G43:G62)</f>
        <v>78</v>
      </c>
      <c r="H64" s="149"/>
      <c r="I64" s="329"/>
      <c r="J64" s="151"/>
      <c r="K64" s="329"/>
      <c r="L64" s="329"/>
      <c r="M64" s="152"/>
      <c r="N64" s="152"/>
      <c r="O64" s="145"/>
      <c r="P64" s="187"/>
      <c r="Q64" s="145"/>
      <c r="R64" s="145"/>
      <c r="S64" s="145"/>
      <c r="T64" s="145"/>
      <c r="U64" s="145"/>
      <c r="V64" s="145"/>
      <c r="W64" s="145"/>
      <c r="X64" s="145"/>
    </row>
    <row r="65" spans="1:14" x14ac:dyDescent="0.25">
      <c r="A65" s="160"/>
      <c r="B65" s="165"/>
      <c r="C65" s="165"/>
      <c r="D65" s="165"/>
      <c r="E65" s="165"/>
      <c r="F65" s="165"/>
      <c r="G65" s="165"/>
      <c r="H65" s="166"/>
      <c r="I65" s="167"/>
      <c r="J65" s="168"/>
      <c r="K65" s="167"/>
      <c r="L65" s="167"/>
      <c r="M65" s="160"/>
      <c r="N65" s="160"/>
    </row>
    <row r="66" spans="1:14" x14ac:dyDescent="0.25">
      <c r="A66" s="160"/>
      <c r="B66" s="165"/>
      <c r="C66" s="165"/>
      <c r="D66" s="165"/>
      <c r="E66" s="165"/>
      <c r="F66" s="165"/>
      <c r="G66" s="165"/>
      <c r="H66" s="166"/>
      <c r="I66" s="167"/>
      <c r="J66" s="168"/>
      <c r="K66" s="167"/>
      <c r="L66" s="167"/>
      <c r="M66" s="160"/>
      <c r="N66" s="160"/>
    </row>
    <row r="67" spans="1:14" x14ac:dyDescent="0.25">
      <c r="A67" s="160"/>
      <c r="B67" s="189"/>
      <c r="D67" s="132"/>
      <c r="E67" s="132"/>
      <c r="F67" s="132"/>
      <c r="G67" s="132"/>
      <c r="H67" s="166"/>
      <c r="I67" s="190"/>
      <c r="J67" s="168"/>
      <c r="K67" s="168"/>
      <c r="L67" s="168"/>
      <c r="M67" s="160"/>
      <c r="N67" s="160"/>
    </row>
    <row r="68" spans="1:14" x14ac:dyDescent="0.25">
      <c r="A68" s="131" t="s">
        <v>219</v>
      </c>
      <c r="D68" s="132"/>
      <c r="E68" s="132"/>
      <c r="G68" s="132"/>
      <c r="H68" s="132"/>
      <c r="M68" s="160"/>
      <c r="N68" s="160"/>
    </row>
    <row r="69" spans="1:14" x14ac:dyDescent="0.25">
      <c r="D69" s="132"/>
      <c r="E69" s="132"/>
      <c r="G69" s="132"/>
      <c r="H69" s="132"/>
      <c r="M69" s="160"/>
      <c r="N69" s="160"/>
    </row>
    <row r="70" spans="1:14" ht="14.25" customHeight="1" x14ac:dyDescent="0.25">
      <c r="A70" s="313" t="s">
        <v>190</v>
      </c>
      <c r="B70" s="313" t="s">
        <v>191</v>
      </c>
      <c r="C70" s="347" t="s">
        <v>192</v>
      </c>
      <c r="D70" s="347" t="s">
        <v>193</v>
      </c>
      <c r="E70" s="335" t="s">
        <v>194</v>
      </c>
      <c r="F70" s="335" t="s">
        <v>195</v>
      </c>
      <c r="G70" s="348" t="s">
        <v>196</v>
      </c>
      <c r="H70" s="349" t="s">
        <v>197</v>
      </c>
      <c r="I70" s="348" t="s">
        <v>198</v>
      </c>
      <c r="J70" s="349" t="s">
        <v>197</v>
      </c>
      <c r="K70" s="335" t="s">
        <v>199</v>
      </c>
      <c r="L70" s="335" t="s">
        <v>200</v>
      </c>
      <c r="M70" s="350" t="s">
        <v>201</v>
      </c>
      <c r="N70" s="350"/>
    </row>
    <row r="71" spans="1:14" x14ac:dyDescent="0.25">
      <c r="A71" s="313"/>
      <c r="B71" s="313"/>
      <c r="C71" s="347"/>
      <c r="D71" s="347"/>
      <c r="E71" s="335"/>
      <c r="F71" s="335"/>
      <c r="G71" s="348"/>
      <c r="H71" s="349"/>
      <c r="I71" s="348"/>
      <c r="J71" s="349"/>
      <c r="K71" s="335"/>
      <c r="L71" s="335"/>
      <c r="M71" s="133" t="s">
        <v>207</v>
      </c>
      <c r="N71" s="133" t="s">
        <v>208</v>
      </c>
    </row>
    <row r="72" spans="1:14" x14ac:dyDescent="0.25">
      <c r="D72" s="132"/>
      <c r="E72" s="132"/>
      <c r="G72" s="132"/>
      <c r="H72" s="132"/>
      <c r="M72" s="160"/>
      <c r="N72" s="160"/>
    </row>
    <row r="73" spans="1:14" x14ac:dyDescent="0.25">
      <c r="A73" s="328">
        <v>1</v>
      </c>
      <c r="B73" s="144" t="s">
        <v>75</v>
      </c>
      <c r="C73" s="145" t="s">
        <v>209</v>
      </c>
      <c r="D73" s="191">
        <v>6</v>
      </c>
      <c r="E73" s="147">
        <f>SUMIF('Наставни ансамбл'!$J$5:$J$69,'Оптерећење са мастером'!B73,'Наставни ансамбл'!$R$5:$R$69)</f>
        <v>8</v>
      </c>
      <c r="F73" s="148">
        <f>SUMIF('Наставни ансамбл'!$J$71:$J$179,'Оптерећење са мастером'!B73,'Наставни ансамбл'!$S$71:$S$179)</f>
        <v>0</v>
      </c>
      <c r="G73" s="146">
        <f t="shared" ref="G73:G78" si="8">E73+(F73*0.6)</f>
        <v>8</v>
      </c>
      <c r="H73" s="149">
        <f t="shared" ref="H73:H94" si="9">G73/D73*100</f>
        <v>133.33333333333331</v>
      </c>
      <c r="I73" s="326">
        <f>(G73+G74)/2</f>
        <v>4</v>
      </c>
      <c r="J73" s="327">
        <f>I73/D73*100</f>
        <v>66.666666666666657</v>
      </c>
      <c r="K73" s="326" t="s">
        <v>220</v>
      </c>
      <c r="L73" s="326">
        <f>I73</f>
        <v>4</v>
      </c>
      <c r="M73" s="351">
        <f>COUNTIF('Наставни ансамбл'!$T$5:$T$70,'Оптерећење са мастером'!B73)</f>
        <v>2</v>
      </c>
      <c r="N73" s="351">
        <f>COUNTIF('Наставни ансамбл'!$T$70:$T$179,'Оптерећење са мастером'!B74)</f>
        <v>0</v>
      </c>
    </row>
    <row r="74" spans="1:14" x14ac:dyDescent="0.25">
      <c r="A74" s="328"/>
      <c r="B74" s="144" t="s">
        <v>75</v>
      </c>
      <c r="C74" s="145" t="s">
        <v>210</v>
      </c>
      <c r="D74" s="146">
        <v>6</v>
      </c>
      <c r="E74" s="147">
        <f>SUMIF('Наставни ансамбл'!$J$71:$J$179,'Оптерећење са мастером'!B74,'Наставни ансамбл'!$R$71:$R$179)</f>
        <v>0</v>
      </c>
      <c r="F74" s="148">
        <f>SUMIF('Наставни ансамбл'!$J$71:$J$179,'Оптерећење са мастером'!B74,'Наставни ансамбл'!$S$71:$S$179)</f>
        <v>0</v>
      </c>
      <c r="G74" s="146">
        <f t="shared" si="8"/>
        <v>0</v>
      </c>
      <c r="H74" s="149">
        <f t="shared" si="9"/>
        <v>0</v>
      </c>
      <c r="I74" s="326"/>
      <c r="J74" s="327"/>
      <c r="K74" s="326"/>
      <c r="L74" s="326"/>
      <c r="M74" s="351"/>
      <c r="N74" s="351"/>
    </row>
    <row r="75" spans="1:14" x14ac:dyDescent="0.25">
      <c r="A75" s="192">
        <v>2</v>
      </c>
      <c r="B75" s="193" t="s">
        <v>84</v>
      </c>
      <c r="C75" s="145" t="s">
        <v>209</v>
      </c>
      <c r="D75" s="191">
        <v>6</v>
      </c>
      <c r="E75" s="147">
        <f>SUMIF('Наставни ансамбл'!$J$5:$J$69,'Оптерећење са мастером'!B75,'Наставни ансамбл'!$R$5:$R$69)</f>
        <v>4</v>
      </c>
      <c r="F75" s="148">
        <f>SUMIF('Наставни ансамбл'!$J$71:$J$179,'Оптерећење са мастером'!B75,'Наставни ансамбл'!$S$71:$S$179)</f>
        <v>0</v>
      </c>
      <c r="G75" s="146">
        <f t="shared" si="8"/>
        <v>4</v>
      </c>
      <c r="H75" s="149">
        <f t="shared" si="9"/>
        <v>66.666666666666657</v>
      </c>
      <c r="I75" s="326">
        <f>(G75+G76)/2</f>
        <v>5</v>
      </c>
      <c r="J75" s="327">
        <f>I75/D75*100</f>
        <v>83.333333333333343</v>
      </c>
      <c r="K75" s="326" t="s">
        <v>220</v>
      </c>
      <c r="L75" s="326">
        <f>I75</f>
        <v>5</v>
      </c>
      <c r="M75" s="351">
        <f>COUNTIF('Наставни ансамбл'!$T$5:$T$70,'Оптерећење са мастером'!B75)</f>
        <v>1</v>
      </c>
      <c r="N75" s="351">
        <f>COUNTIF('Наставни ансамбл'!$T$70:$T$179,'Оптерећење са мастером'!B76)</f>
        <v>2</v>
      </c>
    </row>
    <row r="76" spans="1:14" x14ac:dyDescent="0.25">
      <c r="A76" s="192"/>
      <c r="B76" s="193" t="s">
        <v>84</v>
      </c>
      <c r="C76" s="145" t="s">
        <v>210</v>
      </c>
      <c r="D76" s="146">
        <v>6</v>
      </c>
      <c r="E76" s="147">
        <f>SUMIF('Наставни ансамбл'!$J$71:$J$179,'Оптерећење са мастером'!B76,'Наставни ансамбл'!$R$71:$R$179)</f>
        <v>6</v>
      </c>
      <c r="F76" s="148">
        <f>SUMIF('Наставни ансамбл'!$J$71:$J$179,'Оптерећење са мастером'!B76,'Наставни ансамбл'!$S$71:$S$179)</f>
        <v>0</v>
      </c>
      <c r="G76" s="146">
        <f t="shared" si="8"/>
        <v>6</v>
      </c>
      <c r="H76" s="149">
        <f t="shared" si="9"/>
        <v>100</v>
      </c>
      <c r="I76" s="326"/>
      <c r="J76" s="327"/>
      <c r="K76" s="326"/>
      <c r="L76" s="326"/>
      <c r="M76" s="351"/>
      <c r="N76" s="351"/>
    </row>
    <row r="77" spans="1:14" x14ac:dyDescent="0.25">
      <c r="A77" s="328">
        <v>3</v>
      </c>
      <c r="B77" s="182" t="s">
        <v>42</v>
      </c>
      <c r="C77" s="145" t="s">
        <v>209</v>
      </c>
      <c r="D77" s="146">
        <v>6</v>
      </c>
      <c r="E77" s="147">
        <f>SUMIF('Наставни ансамбл'!$J$5:$J$69,'Оптерећење са мастером'!B77,'Наставни ансамбл'!$R$5:$R$69)</f>
        <v>4</v>
      </c>
      <c r="F77" s="148">
        <f>SUMIF('Наставни ансамбл'!$J$71:$J$179,'Оптерећење са мастером'!B77,'Наставни ансамбл'!$S$71:$S$179)</f>
        <v>0</v>
      </c>
      <c r="G77" s="146">
        <f t="shared" si="8"/>
        <v>4</v>
      </c>
      <c r="H77" s="149">
        <f t="shared" si="9"/>
        <v>66.666666666666657</v>
      </c>
      <c r="I77" s="326">
        <f>(G77+G78)/2</f>
        <v>2</v>
      </c>
      <c r="J77" s="327">
        <f>I77/D77*100</f>
        <v>33.333333333333329</v>
      </c>
      <c r="K77" s="326" t="s">
        <v>220</v>
      </c>
      <c r="L77" s="326">
        <f>I77</f>
        <v>2</v>
      </c>
      <c r="M77" s="351">
        <f>COUNTIF('Наставни ансамбл'!$T$5:$T$70,'Оптерећење са мастером'!B77)</f>
        <v>1</v>
      </c>
      <c r="N77" s="351">
        <f>COUNTIF('Наставни ансамбл'!$T$70:$T$179,'Оптерећење са мастером'!B78)</f>
        <v>0</v>
      </c>
    </row>
    <row r="78" spans="1:14" x14ac:dyDescent="0.25">
      <c r="A78" s="328"/>
      <c r="B78" s="182" t="s">
        <v>42</v>
      </c>
      <c r="C78" s="145" t="s">
        <v>210</v>
      </c>
      <c r="D78" s="191">
        <v>6</v>
      </c>
      <c r="E78" s="147">
        <f>SUMIF('Наставни ансамбл'!$J$71:$J$179,'Оптерећење са мастером'!B78,'Наставни ансамбл'!$R$71:$R$179)</f>
        <v>0</v>
      </c>
      <c r="F78" s="148">
        <f>SUMIF('Наставни ансамбл'!$J$71:$J$179,'Оптерећење са мастером'!B78,'Наставни ансамбл'!$S$71:$S$179)</f>
        <v>0</v>
      </c>
      <c r="G78" s="146">
        <f t="shared" si="8"/>
        <v>0</v>
      </c>
      <c r="H78" s="149">
        <f t="shared" si="9"/>
        <v>0</v>
      </c>
      <c r="I78" s="326"/>
      <c r="J78" s="327"/>
      <c r="K78" s="326"/>
      <c r="L78" s="326"/>
      <c r="M78" s="351"/>
      <c r="N78" s="351"/>
    </row>
    <row r="79" spans="1:14" x14ac:dyDescent="0.25">
      <c r="A79" s="337">
        <v>4</v>
      </c>
      <c r="B79" s="193" t="s">
        <v>108</v>
      </c>
      <c r="C79" s="145" t="s">
        <v>209</v>
      </c>
      <c r="D79" s="146">
        <v>6</v>
      </c>
      <c r="E79" s="147">
        <f>SUMIF('Наставни ансамбл'!$J$5:$J$69,'Оптерећење са мастером'!B79,'Наставни ансамбл'!$R$5:$R$69)</f>
        <v>0</v>
      </c>
      <c r="F79" s="148">
        <f>SUMIF('Наставни ансамбл'!$J$71:$J$179,'Оптерећење са мастером'!B79,'Наставни ансамбл'!$S$71:$S$179)</f>
        <v>0</v>
      </c>
      <c r="G79" s="191">
        <f>F79</f>
        <v>0</v>
      </c>
      <c r="H79" s="194">
        <f t="shared" si="9"/>
        <v>0</v>
      </c>
      <c r="I79" s="338">
        <f>(G79+G80)/2</f>
        <v>0</v>
      </c>
      <c r="J79" s="339">
        <f>I79/D79*100</f>
        <v>0</v>
      </c>
      <c r="K79" s="338" t="s">
        <v>220</v>
      </c>
      <c r="L79" s="338">
        <f>I79</f>
        <v>0</v>
      </c>
      <c r="M79" s="351">
        <f>COUNTIF('Наставни ансамбл'!$T$5:$T$70,'Оптерећење са мастером'!B79)</f>
        <v>0</v>
      </c>
      <c r="N79" s="351">
        <f>COUNTIF('Наставни ансамбл'!$T$70:$T$179,'Оптерећење са мастером'!B80)</f>
        <v>1</v>
      </c>
    </row>
    <row r="80" spans="1:14" x14ac:dyDescent="0.25">
      <c r="A80" s="337"/>
      <c r="B80" s="193" t="s">
        <v>108</v>
      </c>
      <c r="C80" s="145" t="s">
        <v>210</v>
      </c>
      <c r="D80" s="146">
        <v>6</v>
      </c>
      <c r="E80" s="147">
        <f>SUMIF('Наставни ансамбл'!$J$71:$J$179,'Оптерећење са мастером'!B80,'Наставни ансамбл'!$R$71:$R$179)</f>
        <v>4</v>
      </c>
      <c r="F80" s="148">
        <f>SUMIF('Наставни ансамбл'!$J$71:$J$179,'Оптерећење са мастером'!B80,'Наставни ансамбл'!$S$71:$S$179)</f>
        <v>0</v>
      </c>
      <c r="G80" s="191">
        <f>F80</f>
        <v>0</v>
      </c>
      <c r="H80" s="149">
        <f t="shared" si="9"/>
        <v>0</v>
      </c>
      <c r="I80" s="338"/>
      <c r="J80" s="339"/>
      <c r="K80" s="338"/>
      <c r="L80" s="338"/>
      <c r="M80" s="351"/>
      <c r="N80" s="351"/>
    </row>
    <row r="81" spans="1:14" x14ac:dyDescent="0.25">
      <c r="A81" s="337">
        <v>5</v>
      </c>
      <c r="B81" s="193" t="s">
        <v>128</v>
      </c>
      <c r="C81" s="145" t="s">
        <v>209</v>
      </c>
      <c r="D81" s="146">
        <v>6</v>
      </c>
      <c r="E81" s="147">
        <f>SUMIF('Наставни ансамбл'!$J$5:$J$69,'Оптерећење са мастером'!B81,'Наставни ансамбл'!$R$5:$R$69)</f>
        <v>0</v>
      </c>
      <c r="F81" s="148">
        <f>SUMIF('Наставни ансамбл'!$J$71:$J$179,'Оптерећење са мастером'!B81,'Наставни ансамбл'!$S$71:$S$179)</f>
        <v>0</v>
      </c>
      <c r="G81" s="191">
        <f t="shared" ref="G81:G94" si="10">E81+(F81*0.6)</f>
        <v>0</v>
      </c>
      <c r="H81" s="194">
        <f t="shared" si="9"/>
        <v>0</v>
      </c>
      <c r="I81" s="338">
        <f>(G81+G82)/2</f>
        <v>2</v>
      </c>
      <c r="J81" s="339">
        <f>I81/D81*100</f>
        <v>33.333333333333329</v>
      </c>
      <c r="K81" s="338" t="s">
        <v>220</v>
      </c>
      <c r="L81" s="338">
        <f>I81</f>
        <v>2</v>
      </c>
      <c r="M81" s="351">
        <f>COUNTIF('Наставни ансамбл'!$T$5:$T$70,'Оптерећење са мастером'!B81)</f>
        <v>0</v>
      </c>
      <c r="N81" s="351">
        <f>COUNTIF('Наставни ансамбл'!$T$70:$T$179,'Оптерећење са мастером'!B82)</f>
        <v>1</v>
      </c>
    </row>
    <row r="82" spans="1:14" x14ac:dyDescent="0.25">
      <c r="A82" s="337"/>
      <c r="B82" s="193" t="s">
        <v>128</v>
      </c>
      <c r="C82" s="145" t="s">
        <v>210</v>
      </c>
      <c r="D82" s="146">
        <v>6</v>
      </c>
      <c r="E82" s="147">
        <f>SUMIF('Наставни ансамбл'!$J$71:$J$179,'Оптерећење са мастером'!B82,'Наставни ансамбл'!$R$71:$R$179)</f>
        <v>4</v>
      </c>
      <c r="F82" s="148">
        <f>SUMIF('Наставни ансамбл'!$J$71:$J$179,'Оптерећење са мастером'!B82,'Наставни ансамбл'!$S$71:$S$179)</f>
        <v>0</v>
      </c>
      <c r="G82" s="191">
        <f t="shared" si="10"/>
        <v>4</v>
      </c>
      <c r="H82" s="194">
        <f t="shared" si="9"/>
        <v>66.666666666666657</v>
      </c>
      <c r="I82" s="338"/>
      <c r="J82" s="339"/>
      <c r="K82" s="338"/>
      <c r="L82" s="338"/>
      <c r="M82" s="351"/>
      <c r="N82" s="351"/>
    </row>
    <row r="83" spans="1:14" x14ac:dyDescent="0.25">
      <c r="A83" s="337">
        <v>6</v>
      </c>
      <c r="B83" s="144" t="s">
        <v>88</v>
      </c>
      <c r="C83" s="145" t="s">
        <v>209</v>
      </c>
      <c r="D83" s="146">
        <v>6</v>
      </c>
      <c r="E83" s="147">
        <f>SUMIF('Наставни ансамбл'!$J$5:$J$69,'Оптерећење са мастером'!B83,'Наставни ансамбл'!$R$5:$R$69)</f>
        <v>8</v>
      </c>
      <c r="F83" s="148">
        <f>SUMIF('Наставни ансамбл'!$J$71:$J$179,'Оптерећење са мастером'!B83,'Наставни ансамбл'!$S$71:$S$179)</f>
        <v>0</v>
      </c>
      <c r="G83" s="191">
        <f t="shared" si="10"/>
        <v>8</v>
      </c>
      <c r="H83" s="194">
        <f t="shared" si="9"/>
        <v>133.33333333333331</v>
      </c>
      <c r="I83" s="338">
        <f>(G83+G84)/2</f>
        <v>10</v>
      </c>
      <c r="J83" s="339">
        <f>I83/D84*100</f>
        <v>166.66666666666669</v>
      </c>
      <c r="K83" s="338" t="s">
        <v>220</v>
      </c>
      <c r="L83" s="338">
        <f>I83</f>
        <v>10</v>
      </c>
      <c r="M83" s="351">
        <f>COUNTIF('Наставни ансамбл'!$T$5:$T$70,'Оптерећење са мастером'!B83)</f>
        <v>2</v>
      </c>
      <c r="N83" s="351">
        <f>COUNTIF('Наставни ансамбл'!$T$70:$T$179,'Оптерећење са мастером'!B84)</f>
        <v>3</v>
      </c>
    </row>
    <row r="84" spans="1:14" x14ac:dyDescent="0.25">
      <c r="A84" s="337"/>
      <c r="B84" s="144" t="s">
        <v>88</v>
      </c>
      <c r="C84" s="145" t="s">
        <v>210</v>
      </c>
      <c r="D84" s="146">
        <v>6</v>
      </c>
      <c r="E84" s="147">
        <f>SUMIF('Наставни ансамбл'!$J$71:$J$179,'Оптерећење са мастером'!B84,'Наставни ансамбл'!$R$71:$R$179)</f>
        <v>12</v>
      </c>
      <c r="F84" s="148">
        <f>SUMIF('Наставни ансамбл'!$J$71:$J$179,'Оптерећење са мастером'!B84,'Наставни ансамбл'!$S$71:$S$179)</f>
        <v>0</v>
      </c>
      <c r="G84" s="191">
        <f t="shared" si="10"/>
        <v>12</v>
      </c>
      <c r="H84" s="194">
        <f t="shared" si="9"/>
        <v>200</v>
      </c>
      <c r="I84" s="338"/>
      <c r="J84" s="339"/>
      <c r="K84" s="338"/>
      <c r="L84" s="338"/>
      <c r="M84" s="351"/>
      <c r="N84" s="351"/>
    </row>
    <row r="85" spans="1:14" x14ac:dyDescent="0.25">
      <c r="A85" s="159">
        <v>7</v>
      </c>
      <c r="B85" s="144" t="s">
        <v>134</v>
      </c>
      <c r="C85" s="145" t="s">
        <v>209</v>
      </c>
      <c r="D85" s="146">
        <v>10</v>
      </c>
      <c r="E85" s="147">
        <f>SUMIF('Наставни ансамбл'!$J$5:$J$69,'Оптерећење са мастером'!B85,'Наставни ансамбл'!$R$5:$R$69)</f>
        <v>0</v>
      </c>
      <c r="F85" s="148">
        <f>SUMIF('Наставни ансамбл'!$J$71:$J$179,'Оптерећење са мастером'!B85,'Наставни ансамбл'!$S$71:$S$179)</f>
        <v>1</v>
      </c>
      <c r="G85" s="191">
        <f t="shared" si="10"/>
        <v>0.6</v>
      </c>
      <c r="H85" s="194">
        <f t="shared" si="9"/>
        <v>6</v>
      </c>
      <c r="I85" s="338">
        <f>(G85+G86)/2</f>
        <v>0.6</v>
      </c>
      <c r="J85" s="339">
        <f>I85/D86*100</f>
        <v>6</v>
      </c>
      <c r="K85" s="338" t="s">
        <v>220</v>
      </c>
      <c r="L85" s="338">
        <f>I85</f>
        <v>0.6</v>
      </c>
      <c r="M85" s="351">
        <f>COUNTIF('Наставни ансамбл'!$T$5:$T$70,'Оптерећење са мастером'!B85)</f>
        <v>0</v>
      </c>
      <c r="N85" s="351">
        <f>COUNTIF('Наставни ансамбл'!$T$70:$T$179,'Оптерећење са мастером'!B86)</f>
        <v>0</v>
      </c>
    </row>
    <row r="86" spans="1:14" x14ac:dyDescent="0.25">
      <c r="A86" s="175"/>
      <c r="B86" s="144" t="s">
        <v>134</v>
      </c>
      <c r="C86" s="145" t="s">
        <v>210</v>
      </c>
      <c r="D86" s="146">
        <v>10</v>
      </c>
      <c r="E86" s="147">
        <f>SUMIF('Наставни ансамбл'!$J$71:$J$179,'Оптерећење са мастером'!B86,'Наставни ансамбл'!$R$71:$R$179)</f>
        <v>0</v>
      </c>
      <c r="F86" s="148">
        <f>SUMIF('Наставни ансамбл'!$J$71:$J$179,'Оптерећење са мастером'!B86,'Наставни ансамбл'!$S$71:$S$179)</f>
        <v>1</v>
      </c>
      <c r="G86" s="191">
        <f t="shared" si="10"/>
        <v>0.6</v>
      </c>
      <c r="H86" s="194">
        <f t="shared" si="9"/>
        <v>6</v>
      </c>
      <c r="I86" s="338"/>
      <c r="J86" s="339"/>
      <c r="K86" s="338"/>
      <c r="L86" s="338"/>
      <c r="M86" s="351"/>
      <c r="N86" s="351"/>
    </row>
    <row r="87" spans="1:14" x14ac:dyDescent="0.25">
      <c r="A87" s="159">
        <v>8</v>
      </c>
      <c r="B87" s="144" t="s">
        <v>161</v>
      </c>
      <c r="C87" s="145" t="s">
        <v>209</v>
      </c>
      <c r="D87" s="146">
        <v>6</v>
      </c>
      <c r="E87" s="147">
        <f>SUMIF('Наставни ансамбл'!$J$5:$J$69,'Оптерећење са мастером'!B87,'Наставни ансамбл'!$R$5:$R$69)</f>
        <v>0</v>
      </c>
      <c r="F87" s="148">
        <f>SUMIF('Наставни ансамбл'!$J$71:$J$179,'Оптерећење са мастером'!B87,'Наставни ансамбл'!$S$71:$S$179)</f>
        <v>0</v>
      </c>
      <c r="G87" s="191">
        <f t="shared" si="10"/>
        <v>0</v>
      </c>
      <c r="H87" s="194">
        <f t="shared" si="9"/>
        <v>0</v>
      </c>
      <c r="I87" s="338">
        <f>(G87+G88)/2</f>
        <v>0</v>
      </c>
      <c r="J87" s="339">
        <f>I87/D88*100</f>
        <v>0</v>
      </c>
      <c r="K87" s="338" t="s">
        <v>220</v>
      </c>
      <c r="L87" s="338">
        <f>I87</f>
        <v>0</v>
      </c>
      <c r="M87" s="351">
        <f>COUNTIF('Наставни ансамбл'!$T$5:$T$70,'Оптерећење са мастером'!B87)</f>
        <v>0</v>
      </c>
      <c r="N87" s="351">
        <f>COUNTIF('Наставни ансамбл'!$T$70:$T$179,'Оптерећење са мастером'!B88)</f>
        <v>0</v>
      </c>
    </row>
    <row r="88" spans="1:14" x14ac:dyDescent="0.25">
      <c r="A88" s="175"/>
      <c r="B88" s="144" t="s">
        <v>161</v>
      </c>
      <c r="C88" s="145" t="s">
        <v>210</v>
      </c>
      <c r="D88" s="146">
        <v>6</v>
      </c>
      <c r="E88" s="147">
        <f>SUMIF('Наставни ансамбл'!$J$71:$J$179,'Оптерећење са мастером'!B88,'Наставни ансамбл'!$R$71:$R$179)</f>
        <v>0</v>
      </c>
      <c r="F88" s="148">
        <f>SUMIF('Наставни ансамбл'!$J$71:$J$179,'Оптерећење са мастером'!B88,'Наставни ансамбл'!$S$71:$S$179)</f>
        <v>0</v>
      </c>
      <c r="G88" s="191">
        <f t="shared" si="10"/>
        <v>0</v>
      </c>
      <c r="H88" s="194">
        <f t="shared" si="9"/>
        <v>0</v>
      </c>
      <c r="I88" s="338"/>
      <c r="J88" s="339"/>
      <c r="K88" s="338"/>
      <c r="L88" s="338"/>
      <c r="M88" s="351"/>
      <c r="N88" s="351"/>
    </row>
    <row r="89" spans="1:14" ht="14.25" customHeight="1" x14ac:dyDescent="0.25">
      <c r="A89" s="159">
        <v>9</v>
      </c>
      <c r="B89" s="156" t="s">
        <v>164</v>
      </c>
      <c r="C89" s="145" t="s">
        <v>209</v>
      </c>
      <c r="D89" s="146">
        <v>6</v>
      </c>
      <c r="E89" s="147">
        <f>SUMIF('Наставни ансамбл'!$J$5:$J$69,'Оптерећење са мастером'!B89,'Наставни ансамбл'!$R$5:$R$69)</f>
        <v>0</v>
      </c>
      <c r="F89" s="148">
        <f>SUMIF('Наставни ансамбл'!$J$71:$J$179,'Оптерећење са мастером'!B89,'Наставни ансамбл'!$S$71:$S$179)</f>
        <v>0</v>
      </c>
      <c r="G89" s="191">
        <f t="shared" si="10"/>
        <v>0</v>
      </c>
      <c r="H89" s="194">
        <f t="shared" si="9"/>
        <v>0</v>
      </c>
      <c r="I89" s="338">
        <f>(G89+G90)/2</f>
        <v>0</v>
      </c>
      <c r="J89" s="339">
        <f>I89/D90*100</f>
        <v>0</v>
      </c>
      <c r="K89" s="338" t="s">
        <v>220</v>
      </c>
      <c r="L89" s="338">
        <f>I89</f>
        <v>0</v>
      </c>
      <c r="M89" s="351">
        <f>COUNTIF('Наставни ансамбл'!$T$5:$T$70,'Оптерећење са мастером'!B89)</f>
        <v>0</v>
      </c>
      <c r="N89" s="351">
        <f>COUNTIF('Наставни ансамбл'!$T$70:$T$179,'Оптерећење са мастером'!B90)</f>
        <v>0</v>
      </c>
    </row>
    <row r="90" spans="1:14" x14ac:dyDescent="0.25">
      <c r="A90" s="175"/>
      <c r="B90" s="156" t="s">
        <v>164</v>
      </c>
      <c r="C90" s="145" t="s">
        <v>210</v>
      </c>
      <c r="D90" s="146">
        <v>6</v>
      </c>
      <c r="E90" s="147">
        <f>SUMIF('Наставни ансамбл'!$J$71:$J$179,'Оптерећење са мастером'!B90,'Наставни ансамбл'!$R$71:$R$179)</f>
        <v>0</v>
      </c>
      <c r="F90" s="148">
        <f>SUMIF('Наставни ансамбл'!$J$71:$J$179,'Оптерећење са мастером'!B90,'Наставни ансамбл'!$S$71:$S$179)</f>
        <v>0</v>
      </c>
      <c r="G90" s="191">
        <f t="shared" si="10"/>
        <v>0</v>
      </c>
      <c r="H90" s="194">
        <f t="shared" si="9"/>
        <v>0</v>
      </c>
      <c r="I90" s="338"/>
      <c r="J90" s="339"/>
      <c r="K90" s="338"/>
      <c r="L90" s="338"/>
      <c r="M90" s="351"/>
      <c r="N90" s="351"/>
    </row>
    <row r="91" spans="1:14" x14ac:dyDescent="0.25">
      <c r="A91" s="159">
        <v>10</v>
      </c>
      <c r="B91" s="193" t="s">
        <v>132</v>
      </c>
      <c r="C91" s="145" t="s">
        <v>209</v>
      </c>
      <c r="D91" s="191">
        <v>6</v>
      </c>
      <c r="E91" s="147">
        <f>SUMIF('Наставни ансамбл'!$J$5:$J$69,'Оптерећење са мастером'!B91,'Наставни ансамбл'!$R$5:$R$69)</f>
        <v>0</v>
      </c>
      <c r="F91" s="148">
        <f>SUMIF('Наставни ансамбл'!$J$71:$J$179,'Оптерећење са мастером'!B91,'Наставни ансамбл'!$S$71:$S$179)</f>
        <v>0</v>
      </c>
      <c r="G91" s="191">
        <f t="shared" si="10"/>
        <v>0</v>
      </c>
      <c r="H91" s="194">
        <f t="shared" si="9"/>
        <v>0</v>
      </c>
      <c r="I91" s="342">
        <f>(G91+G92)/2</f>
        <v>1.5</v>
      </c>
      <c r="J91" s="343">
        <f>I91/D92*100</f>
        <v>25</v>
      </c>
      <c r="K91" s="342" t="s">
        <v>220</v>
      </c>
      <c r="L91" s="342">
        <f>I91</f>
        <v>1.5</v>
      </c>
      <c r="M91" s="352">
        <f>COUNTIF('Наставни ансамбл'!$T$5:$T$70,'Оптерећење са мастером'!B91)</f>
        <v>0</v>
      </c>
      <c r="N91" s="352">
        <f>COUNTIF('Наставни ансамбл'!$T$70:$T$179,'Оптерећење са мастером'!B92)</f>
        <v>1</v>
      </c>
    </row>
    <row r="92" spans="1:14" x14ac:dyDescent="0.25">
      <c r="A92" s="175"/>
      <c r="B92" s="193" t="s">
        <v>132</v>
      </c>
      <c r="C92" s="145" t="s">
        <v>210</v>
      </c>
      <c r="D92" s="146">
        <v>6</v>
      </c>
      <c r="E92" s="147">
        <f>SUMIF('Наставни ансамбл'!$J$71:$J$179,'Оптерећење са мастером'!B92,'Наставни ансамбл'!$R$71:$R$179)</f>
        <v>3</v>
      </c>
      <c r="F92" s="148">
        <f>SUMIF('Наставни ансамбл'!$J$71:$J$179,'Оптерећење са мастером'!B92,'Наставни ансамбл'!$S$71:$S$179)</f>
        <v>0</v>
      </c>
      <c r="G92" s="191">
        <f t="shared" si="10"/>
        <v>3</v>
      </c>
      <c r="H92" s="195">
        <f t="shared" si="9"/>
        <v>50</v>
      </c>
      <c r="I92" s="342"/>
      <c r="J92" s="343"/>
      <c r="K92" s="342"/>
      <c r="L92" s="342"/>
      <c r="M92" s="352"/>
      <c r="N92" s="352"/>
    </row>
    <row r="93" spans="1:14" x14ac:dyDescent="0.25">
      <c r="A93" s="159">
        <v>11</v>
      </c>
      <c r="B93" s="193" t="s">
        <v>113</v>
      </c>
      <c r="C93" s="145" t="s">
        <v>209</v>
      </c>
      <c r="D93" s="191">
        <v>6</v>
      </c>
      <c r="E93" s="147">
        <f>SUMIF('Наставни ансамбл'!$J$5:$J$69,'Оптерећење са мастером'!B93,'Наставни ансамбл'!$R$5:$R$69)</f>
        <v>0</v>
      </c>
      <c r="F93" s="148">
        <f>SUMIF('Наставни ансамбл'!$J$71:$J$179,'Оптерећење са мастером'!B93,'Наставни ансамбл'!$S$71:$S$179)</f>
        <v>0</v>
      </c>
      <c r="G93" s="191">
        <f t="shared" si="10"/>
        <v>0</v>
      </c>
      <c r="H93" s="194">
        <f t="shared" si="9"/>
        <v>0</v>
      </c>
      <c r="I93" s="342">
        <f>(G93+G94)/2</f>
        <v>4</v>
      </c>
      <c r="J93" s="343">
        <f>I93/D94*100</f>
        <v>66.666666666666657</v>
      </c>
      <c r="K93" s="342" t="s">
        <v>220</v>
      </c>
      <c r="L93" s="342">
        <f>I93</f>
        <v>4</v>
      </c>
      <c r="M93" s="352">
        <f>COUNTIF('Наставни ансамбл'!$T$5:$T$70,'Оптерећење са мастером'!B93)</f>
        <v>0</v>
      </c>
      <c r="N93" s="352">
        <f>COUNTIF('Наставни ансамбл'!$T$70:$T$179,'Оптерећење са мастером'!B94)</f>
        <v>2</v>
      </c>
    </row>
    <row r="94" spans="1:14" x14ac:dyDescent="0.25">
      <c r="A94" s="175"/>
      <c r="B94" s="193" t="s">
        <v>113</v>
      </c>
      <c r="C94" s="145" t="s">
        <v>210</v>
      </c>
      <c r="D94" s="146">
        <v>6</v>
      </c>
      <c r="E94" s="147">
        <f>SUMIF('Наставни ансамбл'!$J$71:$J$179,'Оптерећење са мастером'!B94,'Наставни ансамбл'!$R$71:$R$179)</f>
        <v>8</v>
      </c>
      <c r="F94" s="148">
        <f>SUMIF('Наставни ансамбл'!$J$71:$J$179,'Оптерећење са мастером'!B94,'Наставни ансамбл'!$S$71:$S$179)</f>
        <v>0</v>
      </c>
      <c r="G94" s="191">
        <f t="shared" si="10"/>
        <v>8</v>
      </c>
      <c r="H94" s="195">
        <f t="shared" si="9"/>
        <v>133.33333333333331</v>
      </c>
      <c r="I94" s="342"/>
      <c r="J94" s="343"/>
      <c r="K94" s="342"/>
      <c r="L94" s="342"/>
      <c r="M94" s="352"/>
      <c r="N94" s="352"/>
    </row>
    <row r="95" spans="1:14" x14ac:dyDescent="0.25">
      <c r="A95" s="160"/>
      <c r="B95" s="333" t="s">
        <v>212</v>
      </c>
      <c r="C95" s="346" t="s">
        <v>209</v>
      </c>
      <c r="D95" s="346"/>
      <c r="E95" s="161">
        <f>SUMIF(C72:C92,C95,E72:E92)</f>
        <v>24</v>
      </c>
      <c r="F95" s="161">
        <f>SUMIF(C72:C92,C95,F72:F92)</f>
        <v>1</v>
      </c>
      <c r="G95" s="196">
        <f>SUMIF(C72:C92,C95,G72:G92)</f>
        <v>24.6</v>
      </c>
      <c r="H95" s="149"/>
      <c r="I95" s="326">
        <f>(G95+G96)/2</f>
        <v>12.3</v>
      </c>
      <c r="J95" s="327"/>
      <c r="K95" s="326" t="s">
        <v>220</v>
      </c>
      <c r="L95" s="326">
        <f>I95</f>
        <v>12.3</v>
      </c>
      <c r="M95" s="328"/>
      <c r="N95" s="328"/>
    </row>
    <row r="96" spans="1:14" x14ac:dyDescent="0.25">
      <c r="A96" s="160"/>
      <c r="B96" s="333"/>
      <c r="C96" s="330" t="s">
        <v>221</v>
      </c>
      <c r="D96" s="330"/>
      <c r="E96" s="161">
        <f ca="1">SUMIF(C72:C92,C95,E73:E92)</f>
        <v>29</v>
      </c>
      <c r="F96" s="161">
        <f ca="1">SUMIF(C72:C92,C95,F73:F92)</f>
        <v>1</v>
      </c>
      <c r="G96" s="196">
        <f>SUMIF(C72:C92,C96,G72:G92)</f>
        <v>0</v>
      </c>
      <c r="H96" s="149"/>
      <c r="I96" s="326"/>
      <c r="J96" s="327"/>
      <c r="K96" s="326"/>
      <c r="L96" s="326"/>
      <c r="M96" s="328"/>
      <c r="N96" s="328"/>
    </row>
    <row r="97" spans="1:14" x14ac:dyDescent="0.25">
      <c r="A97" s="160"/>
      <c r="B97" s="189"/>
      <c r="D97" s="132"/>
      <c r="E97" s="132"/>
      <c r="F97" s="132"/>
      <c r="G97" s="132"/>
      <c r="H97" s="166"/>
      <c r="I97" s="160"/>
      <c r="J97" s="168"/>
      <c r="K97" s="168"/>
      <c r="L97" s="168"/>
      <c r="M97" s="160"/>
      <c r="N97" s="160"/>
    </row>
    <row r="98" spans="1:14" x14ac:dyDescent="0.25">
      <c r="A98" s="131" t="s">
        <v>222</v>
      </c>
      <c r="D98" s="132"/>
      <c r="E98" s="132"/>
      <c r="G98" s="132"/>
      <c r="H98" s="132"/>
      <c r="M98" s="160"/>
      <c r="N98" s="160"/>
    </row>
    <row r="99" spans="1:14" x14ac:dyDescent="0.25">
      <c r="D99" s="132"/>
      <c r="E99" s="132"/>
      <c r="G99" s="132"/>
      <c r="H99" s="132"/>
      <c r="M99" s="160"/>
      <c r="N99" s="160"/>
    </row>
    <row r="100" spans="1:14" ht="14.25" customHeight="1" x14ac:dyDescent="0.25">
      <c r="A100" s="313" t="s">
        <v>190</v>
      </c>
      <c r="B100" s="313" t="s">
        <v>191</v>
      </c>
      <c r="C100" s="347" t="s">
        <v>192</v>
      </c>
      <c r="D100" s="347" t="s">
        <v>193</v>
      </c>
      <c r="E100" s="335" t="s">
        <v>194</v>
      </c>
      <c r="F100" s="335" t="s">
        <v>195</v>
      </c>
      <c r="G100" s="348" t="s">
        <v>196</v>
      </c>
      <c r="H100" s="349" t="s">
        <v>197</v>
      </c>
      <c r="I100" s="348" t="s">
        <v>198</v>
      </c>
      <c r="J100" s="349" t="s">
        <v>197</v>
      </c>
      <c r="K100" s="335" t="s">
        <v>199</v>
      </c>
      <c r="L100" s="335" t="s">
        <v>200</v>
      </c>
      <c r="M100" s="350" t="s">
        <v>201</v>
      </c>
      <c r="N100" s="350"/>
    </row>
    <row r="101" spans="1:14" x14ac:dyDescent="0.25">
      <c r="A101" s="313"/>
      <c r="B101" s="313"/>
      <c r="C101" s="347"/>
      <c r="D101" s="347"/>
      <c r="E101" s="335"/>
      <c r="F101" s="335"/>
      <c r="G101" s="348"/>
      <c r="H101" s="349"/>
      <c r="I101" s="348"/>
      <c r="J101" s="349"/>
      <c r="K101" s="335"/>
      <c r="L101" s="335"/>
      <c r="M101" s="133" t="s">
        <v>207</v>
      </c>
      <c r="N101" s="133" t="s">
        <v>208</v>
      </c>
    </row>
    <row r="102" spans="1:14" x14ac:dyDescent="0.25">
      <c r="D102" s="132"/>
      <c r="E102" s="132"/>
      <c r="G102" s="132"/>
      <c r="H102" s="132"/>
      <c r="M102" s="160"/>
      <c r="N102" s="160"/>
    </row>
    <row r="103" spans="1:14" x14ac:dyDescent="0.25">
      <c r="A103" s="328">
        <v>1</v>
      </c>
      <c r="B103" s="144"/>
      <c r="C103" s="145" t="s">
        <v>209</v>
      </c>
      <c r="D103" s="146">
        <v>4</v>
      </c>
      <c r="E103" s="147">
        <f>SUMIF('Наставни ансамбл'!$J$5:$J$69,'Оптерећење са мастером'!B103,'Наставни ансамбл'!$R$5:$R$69)</f>
        <v>0</v>
      </c>
      <c r="F103" s="148"/>
      <c r="G103" s="146">
        <f>E103+(F103*0.6)</f>
        <v>0</v>
      </c>
      <c r="H103" s="149">
        <f>G103/D103*100</f>
        <v>0</v>
      </c>
      <c r="I103" s="326">
        <f>(G103+G104)/2</f>
        <v>0</v>
      </c>
      <c r="J103" s="327">
        <f>I103/D103*100</f>
        <v>0</v>
      </c>
      <c r="K103" s="326" t="s">
        <v>220</v>
      </c>
      <c r="L103" s="326" t="s">
        <v>220</v>
      </c>
      <c r="M103" s="351"/>
      <c r="N103" s="351">
        <v>0</v>
      </c>
    </row>
    <row r="104" spans="1:14" x14ac:dyDescent="0.25">
      <c r="A104" s="328"/>
      <c r="B104" s="144"/>
      <c r="C104" s="145" t="s">
        <v>210</v>
      </c>
      <c r="D104" s="146">
        <v>4</v>
      </c>
      <c r="E104" s="147">
        <f>SUMIF('Наставни ансамбл'!$J$71:$J$179,'Оптерећење са мастером'!B104,'Наставни ансамбл'!$R$71:$R$179)</f>
        <v>0</v>
      </c>
      <c r="F104" s="148"/>
      <c r="G104" s="146">
        <f>E104+(F104*0.6)</f>
        <v>0</v>
      </c>
      <c r="H104" s="149">
        <f>G104/D104*100</f>
        <v>0</v>
      </c>
      <c r="I104" s="326"/>
      <c r="J104" s="327"/>
      <c r="K104" s="326"/>
      <c r="L104" s="326"/>
      <c r="M104" s="351"/>
      <c r="N104" s="351"/>
    </row>
    <row r="105" spans="1:14" x14ac:dyDescent="0.25">
      <c r="A105" s="328"/>
      <c r="B105" s="144"/>
      <c r="C105" s="145"/>
      <c r="D105" s="146"/>
      <c r="E105" s="147">
        <f>SUMIF('Наставни ансамбл'!$J$5:$J$69,'Оптерећење са мастером'!B105,'Наставни ансамбл'!$R$5:$R$69)</f>
        <v>0</v>
      </c>
      <c r="F105" s="148"/>
      <c r="G105" s="146"/>
      <c r="H105" s="149"/>
      <c r="I105" s="326"/>
      <c r="J105" s="327"/>
      <c r="K105" s="326"/>
      <c r="L105" s="326"/>
      <c r="M105" s="328"/>
      <c r="N105" s="328"/>
    </row>
    <row r="106" spans="1:14" x14ac:dyDescent="0.25">
      <c r="A106" s="328"/>
      <c r="B106" s="144"/>
      <c r="C106" s="145"/>
      <c r="D106" s="191"/>
      <c r="E106" s="147">
        <f>SUMIF('Наставни ансамбл'!$J$71:$J$179,'Оптерећење са мастером'!B106,'Наставни ансамбл'!$R$71:$R$179)</f>
        <v>0</v>
      </c>
      <c r="F106" s="148"/>
      <c r="G106" s="146"/>
      <c r="H106" s="149"/>
      <c r="I106" s="326"/>
      <c r="J106" s="327"/>
      <c r="K106" s="326"/>
      <c r="L106" s="326"/>
      <c r="M106" s="328"/>
      <c r="N106" s="328"/>
    </row>
    <row r="107" spans="1:14" x14ac:dyDescent="0.25">
      <c r="A107" s="328"/>
      <c r="B107" s="144"/>
      <c r="C107" s="145"/>
      <c r="D107" s="191"/>
      <c r="E107" s="147">
        <f>SUMIF('Наставни ансамбл'!$J$5:$J$69,'Оптерећење са мастером'!B107,'Наставни ансамбл'!$R$5:$R$69)</f>
        <v>0</v>
      </c>
      <c r="F107" s="148"/>
      <c r="G107" s="146"/>
      <c r="H107" s="149"/>
      <c r="I107" s="331"/>
      <c r="J107" s="332"/>
      <c r="K107" s="331"/>
      <c r="L107" s="331"/>
      <c r="M107" s="353"/>
      <c r="N107" s="353"/>
    </row>
    <row r="108" spans="1:14" x14ac:dyDescent="0.25">
      <c r="A108" s="328"/>
      <c r="B108" s="144"/>
      <c r="C108" s="145"/>
      <c r="D108" s="191"/>
      <c r="E108" s="147">
        <f>SUMIF('Наставни ансамбл'!$J$71:$J$179,'Оптерећење са мастером'!B108,'Наставни ансамбл'!$R$71:$R$179)</f>
        <v>0</v>
      </c>
      <c r="F108" s="148"/>
      <c r="G108" s="146"/>
      <c r="H108" s="158"/>
      <c r="I108" s="331"/>
      <c r="J108" s="332"/>
      <c r="K108" s="331"/>
      <c r="L108" s="331"/>
      <c r="M108" s="353"/>
      <c r="N108" s="353"/>
    </row>
    <row r="109" spans="1:14" x14ac:dyDescent="0.25">
      <c r="A109" s="160"/>
      <c r="B109" s="333" t="s">
        <v>212</v>
      </c>
      <c r="C109" s="346" t="s">
        <v>209</v>
      </c>
      <c r="D109" s="346"/>
      <c r="E109" s="161">
        <f>SUMIF(C103:C108,C109,E103:E108)</f>
        <v>0</v>
      </c>
      <c r="F109" s="161">
        <f>SUMIF(C103:C108,C109,F103:F108)</f>
        <v>0</v>
      </c>
      <c r="G109" s="162">
        <f>SUMIF(C103:C108,C109,G103:G108)</f>
        <v>0</v>
      </c>
      <c r="H109" s="149"/>
      <c r="I109" s="329">
        <f>SUM(I103:I108)</f>
        <v>0</v>
      </c>
      <c r="J109" s="151"/>
      <c r="K109" s="150"/>
      <c r="L109" s="150"/>
      <c r="M109" s="152"/>
      <c r="N109" s="152"/>
    </row>
    <row r="110" spans="1:14" x14ac:dyDescent="0.25">
      <c r="A110" s="160"/>
      <c r="B110" s="333"/>
      <c r="C110" s="330" t="s">
        <v>210</v>
      </c>
      <c r="D110" s="330"/>
      <c r="E110" s="161">
        <f>SUMIF(C103:C108,C110,E103:E108)</f>
        <v>0</v>
      </c>
      <c r="F110" s="161">
        <f>SUMIF(C103:C108,C110,F103:F108)</f>
        <v>0</v>
      </c>
      <c r="G110" s="162">
        <f>SUMIF(C103:C108,C110,G103:G108)</f>
        <v>0</v>
      </c>
      <c r="H110" s="149"/>
      <c r="I110" s="329"/>
      <c r="J110" s="151"/>
      <c r="K110" s="151"/>
      <c r="L110" s="151"/>
      <c r="M110" s="152"/>
      <c r="N110" s="152"/>
    </row>
    <row r="111" spans="1:14" x14ac:dyDescent="0.25">
      <c r="A111" s="160"/>
      <c r="B111" s="169"/>
      <c r="C111" s="165"/>
      <c r="D111" s="165"/>
      <c r="E111" s="165"/>
      <c r="F111" s="165"/>
      <c r="G111" s="132"/>
      <c r="H111" s="166"/>
      <c r="I111" s="160"/>
      <c r="J111" s="168"/>
      <c r="K111" s="168"/>
      <c r="L111" s="168"/>
      <c r="M111" s="160"/>
      <c r="N111" s="160"/>
    </row>
    <row r="112" spans="1:14" x14ac:dyDescent="0.25">
      <c r="A112" s="131" t="s">
        <v>223</v>
      </c>
      <c r="D112" s="132"/>
      <c r="E112" s="132"/>
      <c r="G112" s="132"/>
      <c r="H112" s="132"/>
      <c r="M112" s="160"/>
      <c r="N112" s="160"/>
    </row>
    <row r="113" spans="1:14" x14ac:dyDescent="0.25">
      <c r="D113" s="132"/>
      <c r="E113" s="132"/>
      <c r="G113" s="132"/>
      <c r="H113" s="132"/>
      <c r="M113" s="160"/>
      <c r="N113" s="160"/>
    </row>
    <row r="114" spans="1:14" ht="14.25" customHeight="1" x14ac:dyDescent="0.25">
      <c r="A114" s="313" t="s">
        <v>190</v>
      </c>
      <c r="B114" s="313" t="s">
        <v>191</v>
      </c>
      <c r="C114" s="347" t="s">
        <v>192</v>
      </c>
      <c r="D114" s="347" t="s">
        <v>193</v>
      </c>
      <c r="E114" s="335" t="s">
        <v>194</v>
      </c>
      <c r="F114" s="335" t="s">
        <v>195</v>
      </c>
      <c r="G114" s="348" t="s">
        <v>196</v>
      </c>
      <c r="H114" s="349" t="s">
        <v>197</v>
      </c>
      <c r="I114" s="348" t="s">
        <v>198</v>
      </c>
      <c r="J114" s="349" t="s">
        <v>197</v>
      </c>
      <c r="K114" s="335" t="s">
        <v>199</v>
      </c>
      <c r="L114" s="335" t="s">
        <v>200</v>
      </c>
      <c r="M114" s="350" t="s">
        <v>201</v>
      </c>
      <c r="N114" s="350"/>
    </row>
    <row r="115" spans="1:14" x14ac:dyDescent="0.25">
      <c r="A115" s="313"/>
      <c r="B115" s="313"/>
      <c r="C115" s="347"/>
      <c r="D115" s="347"/>
      <c r="E115" s="335"/>
      <c r="F115" s="335"/>
      <c r="G115" s="348"/>
      <c r="H115" s="349"/>
      <c r="I115" s="348"/>
      <c r="J115" s="349"/>
      <c r="K115" s="335"/>
      <c r="L115" s="335"/>
      <c r="M115" s="133" t="s">
        <v>207</v>
      </c>
      <c r="N115" s="133" t="s">
        <v>208</v>
      </c>
    </row>
    <row r="116" spans="1:14" x14ac:dyDescent="0.25">
      <c r="D116" s="132"/>
      <c r="E116" s="132"/>
      <c r="G116" s="132"/>
      <c r="H116" s="132"/>
      <c r="M116" s="160"/>
      <c r="N116" s="160"/>
    </row>
    <row r="117" spans="1:14" x14ac:dyDescent="0.25">
      <c r="A117" s="328">
        <v>1</v>
      </c>
      <c r="B117" s="144" t="s">
        <v>64</v>
      </c>
      <c r="C117" s="145" t="s">
        <v>209</v>
      </c>
      <c r="D117" s="146">
        <v>6</v>
      </c>
      <c r="E117" s="147">
        <f>SUMIF('Наставни ансамбл'!$J$5:$J$69,'Оптерећење са мастером'!B117,'Наставни ансамбл'!$R$5:$R$69)</f>
        <v>4</v>
      </c>
      <c r="F117" s="148"/>
      <c r="G117" s="146">
        <f>E117+(F117*0.6)</f>
        <v>4</v>
      </c>
      <c r="H117" s="149">
        <f>G117/D117*100</f>
        <v>66.666666666666657</v>
      </c>
      <c r="I117" s="326">
        <f>(G117+G118)/2</f>
        <v>2</v>
      </c>
      <c r="J117" s="327">
        <f>I117/D117*100</f>
        <v>33.333333333333329</v>
      </c>
      <c r="K117" s="326" t="s">
        <v>220</v>
      </c>
      <c r="L117" s="326" t="s">
        <v>220</v>
      </c>
      <c r="M117" s="352">
        <f>COUNTIF('Наставни ансамбл'!$T$5:$T$70,'Оптерећење са мастером'!B117)</f>
        <v>1</v>
      </c>
      <c r="N117" s="328"/>
    </row>
    <row r="118" spans="1:14" x14ac:dyDescent="0.25">
      <c r="A118" s="328"/>
      <c r="B118" s="144" t="s">
        <v>64</v>
      </c>
      <c r="C118" s="145" t="s">
        <v>210</v>
      </c>
      <c r="D118" s="146">
        <v>6</v>
      </c>
      <c r="E118" s="147">
        <f>SUMIF('Наставни ансамбл'!$J$71:$J$179,'Оптерећење са мастером'!B118,'Наставни ансамбл'!$R$71:$R$179)</f>
        <v>0</v>
      </c>
      <c r="F118" s="148"/>
      <c r="G118" s="146">
        <f>E118+(F118*0.6)</f>
        <v>0</v>
      </c>
      <c r="H118" s="149">
        <f>G118/D118*100</f>
        <v>0</v>
      </c>
      <c r="I118" s="326"/>
      <c r="J118" s="327"/>
      <c r="K118" s="326"/>
      <c r="L118" s="326"/>
      <c r="M118" s="352"/>
      <c r="N118" s="328"/>
    </row>
    <row r="119" spans="1:14" x14ac:dyDescent="0.25">
      <c r="A119" s="328">
        <v>2</v>
      </c>
      <c r="B119" s="144" t="s">
        <v>101</v>
      </c>
      <c r="C119" s="145" t="s">
        <v>209</v>
      </c>
      <c r="D119" s="146">
        <v>6</v>
      </c>
      <c r="E119" s="147">
        <f>SUMIF('Наставни ансамбл'!$J$5:$J$69,'Оптерећење са мастером'!B119,'Наставни ансамбл'!$R$5:$R$69)</f>
        <v>2</v>
      </c>
      <c r="F119" s="148"/>
      <c r="G119" s="146">
        <f>E119+(F119*0.6)</f>
        <v>2</v>
      </c>
      <c r="H119" s="149">
        <f>G119/D119*100</f>
        <v>33.333333333333329</v>
      </c>
      <c r="I119" s="331">
        <f>(G119+G120)/2</f>
        <v>4</v>
      </c>
      <c r="J119" s="332">
        <f>I119/D119*100</f>
        <v>66.666666666666657</v>
      </c>
      <c r="K119" s="331" t="s">
        <v>220</v>
      </c>
      <c r="L119" s="331" t="s">
        <v>220</v>
      </c>
      <c r="M119" s="352">
        <f>COUNTIF('Наставни ансамбл'!$T$5:$T$70,'Оптерећење са мастером'!B119)</f>
        <v>1</v>
      </c>
      <c r="N119" s="352">
        <f>COUNTIF('Наставни ансамбл'!$T$70:$T$179,'Оптерећење са мастером'!B120)</f>
        <v>2</v>
      </c>
    </row>
    <row r="120" spans="1:14" x14ac:dyDescent="0.25">
      <c r="A120" s="328"/>
      <c r="B120" s="144" t="s">
        <v>101</v>
      </c>
      <c r="C120" s="145" t="s">
        <v>210</v>
      </c>
      <c r="D120" s="146">
        <v>6</v>
      </c>
      <c r="E120" s="147">
        <f>SUMIF('Наставни ансамбл'!$J$71:$J$179,'Оптерећење са мастером'!B120,'Наставни ансамбл'!$R$71:$R$179)</f>
        <v>6</v>
      </c>
      <c r="F120" s="148"/>
      <c r="G120" s="146">
        <f>E120+(F120*0.6)</f>
        <v>6</v>
      </c>
      <c r="H120" s="158">
        <f>G120/D120*100</f>
        <v>100</v>
      </c>
      <c r="I120" s="331"/>
      <c r="J120" s="332"/>
      <c r="K120" s="331"/>
      <c r="L120" s="331"/>
      <c r="M120" s="352"/>
      <c r="N120" s="352"/>
    </row>
    <row r="121" spans="1:14" x14ac:dyDescent="0.25">
      <c r="A121" s="159"/>
      <c r="B121" s="193"/>
      <c r="C121" s="145"/>
      <c r="D121" s="191"/>
      <c r="E121" s="178"/>
      <c r="F121" s="148"/>
      <c r="G121" s="197"/>
      <c r="H121" s="149"/>
      <c r="I121" s="150"/>
      <c r="J121" s="327"/>
      <c r="K121" s="326"/>
      <c r="L121" s="326"/>
      <c r="M121" s="328"/>
      <c r="N121" s="328" t="s">
        <v>224</v>
      </c>
    </row>
    <row r="122" spans="1:14" x14ac:dyDescent="0.25">
      <c r="A122" s="175"/>
      <c r="B122" s="193"/>
      <c r="C122" s="145"/>
      <c r="D122" s="146"/>
      <c r="E122" s="147"/>
      <c r="F122" s="148"/>
      <c r="G122" s="197"/>
      <c r="H122" s="149"/>
      <c r="I122" s="150"/>
      <c r="J122" s="327"/>
      <c r="K122" s="326"/>
      <c r="L122" s="326"/>
      <c r="M122" s="328"/>
      <c r="N122" s="328"/>
    </row>
    <row r="123" spans="1:14" x14ac:dyDescent="0.25">
      <c r="B123" s="333" t="s">
        <v>212</v>
      </c>
      <c r="C123" s="346" t="s">
        <v>209</v>
      </c>
      <c r="D123" s="346"/>
      <c r="E123" s="161">
        <f>SUMIF(C117:C122,C123,E117:E122)</f>
        <v>6</v>
      </c>
      <c r="F123" s="161">
        <f>SUMIF(C117:C122,C123,F117:F122)</f>
        <v>0</v>
      </c>
      <c r="G123" s="162">
        <f>SUMIF(C117:C122,C123,G117:G122)</f>
        <v>6</v>
      </c>
      <c r="H123" s="146"/>
      <c r="I123" s="354">
        <f>SUM(I117:I122)</f>
        <v>6</v>
      </c>
      <c r="J123" s="145"/>
      <c r="K123" s="145"/>
      <c r="L123" s="145"/>
      <c r="M123" s="145"/>
      <c r="N123" s="145"/>
    </row>
    <row r="124" spans="1:14" x14ac:dyDescent="0.25">
      <c r="B124" s="333"/>
      <c r="C124" s="330" t="s">
        <v>210</v>
      </c>
      <c r="D124" s="330"/>
      <c r="E124" s="161">
        <f>SUMIF(C117:C122,C124,E117:E122)</f>
        <v>6</v>
      </c>
      <c r="F124" s="161">
        <f>SUMIF(C117:C122,C124,F117:F122)</f>
        <v>0</v>
      </c>
      <c r="G124" s="162">
        <f>SUMIF(C117:C122,C124,G117:G122)</f>
        <v>6</v>
      </c>
      <c r="H124" s="146"/>
      <c r="I124" s="354"/>
      <c r="J124" s="145"/>
      <c r="K124" s="145"/>
      <c r="L124" s="145"/>
      <c r="M124" s="145"/>
      <c r="N124" s="145"/>
    </row>
  </sheetData>
  <mergeCells count="433">
    <mergeCell ref="B123:B124"/>
    <mergeCell ref="C123:D123"/>
    <mergeCell ref="I123:I124"/>
    <mergeCell ref="C124:D124"/>
    <mergeCell ref="A119:A120"/>
    <mergeCell ref="I119:I120"/>
    <mergeCell ref="J119:J120"/>
    <mergeCell ref="K119:K120"/>
    <mergeCell ref="L119:L120"/>
    <mergeCell ref="M119:M120"/>
    <mergeCell ref="N119:N120"/>
    <mergeCell ref="J121:J122"/>
    <mergeCell ref="K121:K122"/>
    <mergeCell ref="L121:L122"/>
    <mergeCell ref="M121:M122"/>
    <mergeCell ref="N121:N122"/>
    <mergeCell ref="J114:J115"/>
    <mergeCell ref="K114:K115"/>
    <mergeCell ref="L114:L115"/>
    <mergeCell ref="M114:N114"/>
    <mergeCell ref="A117:A118"/>
    <mergeCell ref="I117:I118"/>
    <mergeCell ref="J117:J118"/>
    <mergeCell ref="K117:K118"/>
    <mergeCell ref="L117:L118"/>
    <mergeCell ref="M117:M118"/>
    <mergeCell ref="N117:N118"/>
    <mergeCell ref="B109:B110"/>
    <mergeCell ref="C109:D109"/>
    <mergeCell ref="I109:I110"/>
    <mergeCell ref="C110:D110"/>
    <mergeCell ref="A114:A115"/>
    <mergeCell ref="B114:B115"/>
    <mergeCell ref="C114:C115"/>
    <mergeCell ref="D114:D115"/>
    <mergeCell ref="E114:E115"/>
    <mergeCell ref="F114:F115"/>
    <mergeCell ref="G114:G115"/>
    <mergeCell ref="H114:H115"/>
    <mergeCell ref="I114:I115"/>
    <mergeCell ref="A105:A106"/>
    <mergeCell ref="I105:I106"/>
    <mergeCell ref="J105:J106"/>
    <mergeCell ref="K105:K106"/>
    <mergeCell ref="L105:L106"/>
    <mergeCell ref="M105:M106"/>
    <mergeCell ref="N105:N106"/>
    <mergeCell ref="A107:A108"/>
    <mergeCell ref="I107:I108"/>
    <mergeCell ref="J107:J108"/>
    <mergeCell ref="K107:K108"/>
    <mergeCell ref="L107:L108"/>
    <mergeCell ref="M107:M108"/>
    <mergeCell ref="N107:N108"/>
    <mergeCell ref="J100:J101"/>
    <mergeCell ref="K100:K101"/>
    <mergeCell ref="L100:L101"/>
    <mergeCell ref="M100:N100"/>
    <mergeCell ref="A103:A104"/>
    <mergeCell ref="I103:I104"/>
    <mergeCell ref="J103:J104"/>
    <mergeCell ref="K103:K104"/>
    <mergeCell ref="L103:L104"/>
    <mergeCell ref="M103:M104"/>
    <mergeCell ref="N103:N104"/>
    <mergeCell ref="A100:A101"/>
    <mergeCell ref="B100:B101"/>
    <mergeCell ref="C100:C101"/>
    <mergeCell ref="D100:D101"/>
    <mergeCell ref="E100:E101"/>
    <mergeCell ref="F100:F101"/>
    <mergeCell ref="G100:G101"/>
    <mergeCell ref="H100:H101"/>
    <mergeCell ref="I100:I101"/>
    <mergeCell ref="I93:I94"/>
    <mergeCell ref="J93:J94"/>
    <mergeCell ref="K93:K94"/>
    <mergeCell ref="L93:L94"/>
    <mergeCell ref="M93:M94"/>
    <mergeCell ref="N93:N94"/>
    <mergeCell ref="B95:B96"/>
    <mergeCell ref="C95:D95"/>
    <mergeCell ref="I95:I96"/>
    <mergeCell ref="J95:J96"/>
    <mergeCell ref="K95:K96"/>
    <mergeCell ref="L95:L96"/>
    <mergeCell ref="M95:M96"/>
    <mergeCell ref="N95:N96"/>
    <mergeCell ref="C96:D96"/>
    <mergeCell ref="I89:I90"/>
    <mergeCell ref="J89:J90"/>
    <mergeCell ref="K89:K90"/>
    <mergeCell ref="L89:L90"/>
    <mergeCell ref="M89:M90"/>
    <mergeCell ref="N89:N90"/>
    <mergeCell ref="I91:I92"/>
    <mergeCell ref="J91:J92"/>
    <mergeCell ref="K91:K92"/>
    <mergeCell ref="L91:L92"/>
    <mergeCell ref="M91:M92"/>
    <mergeCell ref="N91:N92"/>
    <mergeCell ref="I85:I86"/>
    <mergeCell ref="J85:J86"/>
    <mergeCell ref="K85:K86"/>
    <mergeCell ref="L85:L86"/>
    <mergeCell ref="M85:M86"/>
    <mergeCell ref="N85:N86"/>
    <mergeCell ref="I87:I88"/>
    <mergeCell ref="J87:J88"/>
    <mergeCell ref="K87:K88"/>
    <mergeCell ref="L87:L88"/>
    <mergeCell ref="M87:M88"/>
    <mergeCell ref="N87:N88"/>
    <mergeCell ref="A81:A82"/>
    <mergeCell ref="I81:I82"/>
    <mergeCell ref="J81:J82"/>
    <mergeCell ref="K81:K82"/>
    <mergeCell ref="L81:L82"/>
    <mergeCell ref="M81:M82"/>
    <mergeCell ref="N81:N82"/>
    <mergeCell ref="A83:A84"/>
    <mergeCell ref="I83:I84"/>
    <mergeCell ref="J83:J84"/>
    <mergeCell ref="K83:K84"/>
    <mergeCell ref="L83:L84"/>
    <mergeCell ref="M83:M84"/>
    <mergeCell ref="N83:N84"/>
    <mergeCell ref="A77:A78"/>
    <mergeCell ref="I77:I78"/>
    <mergeCell ref="J77:J78"/>
    <mergeCell ref="K77:K78"/>
    <mergeCell ref="L77:L78"/>
    <mergeCell ref="M77:M78"/>
    <mergeCell ref="N77:N78"/>
    <mergeCell ref="A79:A80"/>
    <mergeCell ref="I79:I80"/>
    <mergeCell ref="J79:J80"/>
    <mergeCell ref="K79:K80"/>
    <mergeCell ref="L79:L80"/>
    <mergeCell ref="M79:M80"/>
    <mergeCell ref="N79:N80"/>
    <mergeCell ref="M70:N70"/>
    <mergeCell ref="A73:A74"/>
    <mergeCell ref="I73:I74"/>
    <mergeCell ref="J73:J74"/>
    <mergeCell ref="K73:K74"/>
    <mergeCell ref="L73:L74"/>
    <mergeCell ref="M73:M74"/>
    <mergeCell ref="N73:N74"/>
    <mergeCell ref="I75:I76"/>
    <mergeCell ref="J75:J76"/>
    <mergeCell ref="K75:K76"/>
    <mergeCell ref="L75:L76"/>
    <mergeCell ref="M75:M76"/>
    <mergeCell ref="N75:N76"/>
    <mergeCell ref="B63:B64"/>
    <mergeCell ref="C63:D63"/>
    <mergeCell ref="I63:I64"/>
    <mergeCell ref="K63:K64"/>
    <mergeCell ref="L63:L64"/>
    <mergeCell ref="C64:D64"/>
    <mergeCell ref="A70:A71"/>
    <mergeCell ref="B70:B71"/>
    <mergeCell ref="C70:C71"/>
    <mergeCell ref="D70:D71"/>
    <mergeCell ref="E70:E71"/>
    <mergeCell ref="F70:F71"/>
    <mergeCell ref="G70:G71"/>
    <mergeCell ref="H70:H71"/>
    <mergeCell ref="I70:I71"/>
    <mergeCell ref="J70:J71"/>
    <mergeCell ref="K70:K71"/>
    <mergeCell ref="L70:L71"/>
    <mergeCell ref="A61:A62"/>
    <mergeCell ref="I61:I62"/>
    <mergeCell ref="J61:J62"/>
    <mergeCell ref="K61:K62"/>
    <mergeCell ref="L61:L62"/>
    <mergeCell ref="M61:M62"/>
    <mergeCell ref="N61:N62"/>
    <mergeCell ref="W61:W62"/>
    <mergeCell ref="X61:X62"/>
    <mergeCell ref="A59:A60"/>
    <mergeCell ref="I59:I60"/>
    <mergeCell ref="J59:J60"/>
    <mergeCell ref="K59:K60"/>
    <mergeCell ref="L59:L60"/>
    <mergeCell ref="M59:M60"/>
    <mergeCell ref="N59:N60"/>
    <mergeCell ref="W59:W60"/>
    <mergeCell ref="X59:X60"/>
    <mergeCell ref="A57:A58"/>
    <mergeCell ref="I57:I58"/>
    <mergeCell ref="J57:J58"/>
    <mergeCell ref="K57:K58"/>
    <mergeCell ref="L57:L58"/>
    <mergeCell ref="M57:M58"/>
    <mergeCell ref="N57:N58"/>
    <mergeCell ref="W57:W58"/>
    <mergeCell ref="X57:X58"/>
    <mergeCell ref="A55:A56"/>
    <mergeCell ref="I55:I56"/>
    <mergeCell ref="J55:J56"/>
    <mergeCell ref="K55:K56"/>
    <mergeCell ref="L55:L56"/>
    <mergeCell ref="M55:M56"/>
    <mergeCell ref="N55:N56"/>
    <mergeCell ref="W55:W56"/>
    <mergeCell ref="X55:X56"/>
    <mergeCell ref="A53:A54"/>
    <mergeCell ref="I53:I54"/>
    <mergeCell ref="J53:J54"/>
    <mergeCell ref="K53:K54"/>
    <mergeCell ref="L53:L54"/>
    <mergeCell ref="M53:M54"/>
    <mergeCell ref="N53:N54"/>
    <mergeCell ref="W53:W54"/>
    <mergeCell ref="X53:X54"/>
    <mergeCell ref="A51:A52"/>
    <mergeCell ref="I51:I52"/>
    <mergeCell ref="J51:J52"/>
    <mergeCell ref="K51:K52"/>
    <mergeCell ref="L51:L52"/>
    <mergeCell ref="M51:M52"/>
    <mergeCell ref="N51:N52"/>
    <mergeCell ref="W51:W52"/>
    <mergeCell ref="X51:X52"/>
    <mergeCell ref="A49:A50"/>
    <mergeCell ref="I49:I50"/>
    <mergeCell ref="J49:J50"/>
    <mergeCell ref="K49:K50"/>
    <mergeCell ref="L49:L50"/>
    <mergeCell ref="M49:M50"/>
    <mergeCell ref="N49:N50"/>
    <mergeCell ref="W49:W50"/>
    <mergeCell ref="X49:X50"/>
    <mergeCell ref="A47:A48"/>
    <mergeCell ref="I47:I48"/>
    <mergeCell ref="J47:J48"/>
    <mergeCell ref="K47:K48"/>
    <mergeCell ref="L47:L48"/>
    <mergeCell ref="M47:M48"/>
    <mergeCell ref="N47:N48"/>
    <mergeCell ref="W47:W48"/>
    <mergeCell ref="X47:X48"/>
    <mergeCell ref="A45:A46"/>
    <mergeCell ref="I45:I46"/>
    <mergeCell ref="J45:J46"/>
    <mergeCell ref="K45:K46"/>
    <mergeCell ref="L45:L46"/>
    <mergeCell ref="M45:M46"/>
    <mergeCell ref="N45:N46"/>
    <mergeCell ref="W45:W46"/>
    <mergeCell ref="X45:X46"/>
    <mergeCell ref="W40:W41"/>
    <mergeCell ref="X40:X41"/>
    <mergeCell ref="A42:B42"/>
    <mergeCell ref="A43:A44"/>
    <mergeCell ref="I43:I44"/>
    <mergeCell ref="J43:J44"/>
    <mergeCell ref="K43:K44"/>
    <mergeCell ref="L43:L44"/>
    <mergeCell ref="M43:M44"/>
    <mergeCell ref="N43:N44"/>
    <mergeCell ref="W43:W44"/>
    <mergeCell ref="X43:X44"/>
    <mergeCell ref="J40:J41"/>
    <mergeCell ref="K40:K41"/>
    <mergeCell ref="L40:L41"/>
    <mergeCell ref="M40:N40"/>
    <mergeCell ref="O40:P40"/>
    <mergeCell ref="Q40:R40"/>
    <mergeCell ref="S40:T40"/>
    <mergeCell ref="U40:U41"/>
    <mergeCell ref="V40:V41"/>
    <mergeCell ref="A40:A41"/>
    <mergeCell ref="B40:B41"/>
    <mergeCell ref="C40:C41"/>
    <mergeCell ref="D40:D41"/>
    <mergeCell ref="E40:E41"/>
    <mergeCell ref="F40:F41"/>
    <mergeCell ref="G40:G41"/>
    <mergeCell ref="H40:H41"/>
    <mergeCell ref="I40:I41"/>
    <mergeCell ref="B34:B35"/>
    <mergeCell ref="C34:D34"/>
    <mergeCell ref="I34:I35"/>
    <mergeCell ref="K34:K35"/>
    <mergeCell ref="L34:L35"/>
    <mergeCell ref="C35:D35"/>
    <mergeCell ref="C39:N39"/>
    <mergeCell ref="O39:U39"/>
    <mergeCell ref="V39:X39"/>
    <mergeCell ref="A32:A33"/>
    <mergeCell ref="I32:I33"/>
    <mergeCell ref="J32:J33"/>
    <mergeCell ref="K32:K33"/>
    <mergeCell ref="L32:L33"/>
    <mergeCell ref="M32:M33"/>
    <mergeCell ref="N32:N33"/>
    <mergeCell ref="W32:W33"/>
    <mergeCell ref="X32:X33"/>
    <mergeCell ref="A30:A31"/>
    <mergeCell ref="I30:I31"/>
    <mergeCell ref="J30:J31"/>
    <mergeCell ref="K30:K31"/>
    <mergeCell ref="L30:L31"/>
    <mergeCell ref="M30:M31"/>
    <mergeCell ref="N30:N31"/>
    <mergeCell ref="W30:W31"/>
    <mergeCell ref="X30:X31"/>
    <mergeCell ref="A28:A29"/>
    <mergeCell ref="I28:I29"/>
    <mergeCell ref="J28:J29"/>
    <mergeCell ref="K28:K29"/>
    <mergeCell ref="L28:L29"/>
    <mergeCell ref="M28:M29"/>
    <mergeCell ref="N28:N29"/>
    <mergeCell ref="W28:W29"/>
    <mergeCell ref="X28:X29"/>
    <mergeCell ref="A26:A27"/>
    <mergeCell ref="I26:I27"/>
    <mergeCell ref="J26:J27"/>
    <mergeCell ref="K26:K27"/>
    <mergeCell ref="L26:L27"/>
    <mergeCell ref="M26:M27"/>
    <mergeCell ref="N26:N27"/>
    <mergeCell ref="W26:W27"/>
    <mergeCell ref="X26:X27"/>
    <mergeCell ref="A24:A25"/>
    <mergeCell ref="I24:I25"/>
    <mergeCell ref="J24:J25"/>
    <mergeCell ref="K24:K25"/>
    <mergeCell ref="L24:L25"/>
    <mergeCell ref="M24:M25"/>
    <mergeCell ref="N24:N25"/>
    <mergeCell ref="W24:W25"/>
    <mergeCell ref="X24:X25"/>
    <mergeCell ref="A22:A23"/>
    <mergeCell ref="I22:I23"/>
    <mergeCell ref="J22:J23"/>
    <mergeCell ref="K22:K23"/>
    <mergeCell ref="L22:L23"/>
    <mergeCell ref="M22:M23"/>
    <mergeCell ref="N22:N23"/>
    <mergeCell ref="W22:W23"/>
    <mergeCell ref="X22:X23"/>
    <mergeCell ref="A20:A21"/>
    <mergeCell ref="I20:I21"/>
    <mergeCell ref="J20:J21"/>
    <mergeCell ref="K20:K21"/>
    <mergeCell ref="L20:L21"/>
    <mergeCell ref="M20:M21"/>
    <mergeCell ref="N20:N21"/>
    <mergeCell ref="W20:W21"/>
    <mergeCell ref="X20:X21"/>
    <mergeCell ref="A18:A19"/>
    <mergeCell ref="I18:I19"/>
    <mergeCell ref="J18:J19"/>
    <mergeCell ref="K18:K19"/>
    <mergeCell ref="L18:L19"/>
    <mergeCell ref="M18:M19"/>
    <mergeCell ref="N18:N19"/>
    <mergeCell ref="W18:W19"/>
    <mergeCell ref="X18:X19"/>
    <mergeCell ref="A16:A17"/>
    <mergeCell ref="I16:I17"/>
    <mergeCell ref="J16:J17"/>
    <mergeCell ref="K16:K17"/>
    <mergeCell ref="L16:L17"/>
    <mergeCell ref="M16:M17"/>
    <mergeCell ref="N16:N17"/>
    <mergeCell ref="W16:W17"/>
    <mergeCell ref="X16:X17"/>
    <mergeCell ref="A14:A15"/>
    <mergeCell ref="I14:I15"/>
    <mergeCell ref="J14:J15"/>
    <mergeCell ref="K14:K15"/>
    <mergeCell ref="L14:L15"/>
    <mergeCell ref="M14:M15"/>
    <mergeCell ref="N14:N15"/>
    <mergeCell ref="W14:W15"/>
    <mergeCell ref="X14:X15"/>
    <mergeCell ref="A12:A13"/>
    <mergeCell ref="I12:I13"/>
    <mergeCell ref="J12:J13"/>
    <mergeCell ref="K12:K13"/>
    <mergeCell ref="L12:L13"/>
    <mergeCell ref="M12:M13"/>
    <mergeCell ref="N12:N13"/>
    <mergeCell ref="W12:W13"/>
    <mergeCell ref="X12:X13"/>
    <mergeCell ref="A10:A11"/>
    <mergeCell ref="I10:I11"/>
    <mergeCell ref="J10:J11"/>
    <mergeCell ref="K10:K11"/>
    <mergeCell ref="L10:L11"/>
    <mergeCell ref="M10:M11"/>
    <mergeCell ref="N10:N11"/>
    <mergeCell ref="W10:W11"/>
    <mergeCell ref="X10:X11"/>
    <mergeCell ref="A8:A9"/>
    <mergeCell ref="I8:I9"/>
    <mergeCell ref="J8:J9"/>
    <mergeCell ref="K8:K9"/>
    <mergeCell ref="L8:L9"/>
    <mergeCell ref="M8:M9"/>
    <mergeCell ref="N8:N9"/>
    <mergeCell ref="W8:W9"/>
    <mergeCell ref="X8:X9"/>
    <mergeCell ref="C4:N4"/>
    <mergeCell ref="O4:U4"/>
    <mergeCell ref="V4:X4"/>
    <mergeCell ref="A5:A6"/>
    <mergeCell ref="B5:B6"/>
    <mergeCell ref="C5:C6"/>
    <mergeCell ref="D5:D6"/>
    <mergeCell ref="E5:E6"/>
    <mergeCell ref="F5:F6"/>
    <mergeCell ref="G5:G6"/>
    <mergeCell ref="H5:H6"/>
    <mergeCell ref="I5:I6"/>
    <mergeCell ref="J5:J6"/>
    <mergeCell ref="K5:K6"/>
    <mergeCell ref="L5:L6"/>
    <mergeCell ref="M5:N5"/>
    <mergeCell ref="O5:P5"/>
    <mergeCell ref="Q5:R5"/>
    <mergeCell ref="S5:T5"/>
    <mergeCell ref="U5:U6"/>
    <mergeCell ref="V5:V6"/>
    <mergeCell ref="W5:W6"/>
    <mergeCell ref="X5:X6"/>
  </mergeCells>
  <pageMargins left="0.31527777777777799" right="0.118055555555556" top="0.196527777777778" bottom="0.15763888888888899" header="0.511811023622047" footer="0.511811023622047"/>
  <pageSetup paperSize="9" scale="55"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4"/>
  <sheetViews>
    <sheetView topLeftCell="A42" zoomScale="74" zoomScaleNormal="74" workbookViewId="0">
      <selection activeCell="Z28" sqref="Z28"/>
    </sheetView>
  </sheetViews>
  <sheetFormatPr defaultColWidth="8.5703125" defaultRowHeight="15" x14ac:dyDescent="0.25"/>
  <cols>
    <col min="2" max="2" width="22" customWidth="1"/>
    <col min="16" max="16" width="7.42578125" customWidth="1"/>
    <col min="17" max="17" width="6.7109375" customWidth="1"/>
    <col min="18" max="18" width="7" customWidth="1"/>
    <col min="19" max="19" width="6.5703125" customWidth="1"/>
    <col min="20" max="20" width="6.7109375" customWidth="1"/>
    <col min="21" max="21" width="7" customWidth="1"/>
  </cols>
  <sheetData>
    <row r="1" spans="1:24" x14ac:dyDescent="0.25">
      <c r="A1" s="131" t="s">
        <v>225</v>
      </c>
      <c r="C1" s="116"/>
      <c r="D1" s="132"/>
      <c r="E1" s="132"/>
      <c r="G1" s="132"/>
      <c r="H1" s="132"/>
    </row>
    <row r="2" spans="1:24" x14ac:dyDescent="0.25">
      <c r="A2" s="131"/>
      <c r="D2" s="132"/>
      <c r="E2" s="132"/>
      <c r="G2" s="132"/>
      <c r="H2" s="132"/>
    </row>
    <row r="3" spans="1:24" x14ac:dyDescent="0.25">
      <c r="A3" t="s">
        <v>186</v>
      </c>
      <c r="D3" s="132"/>
      <c r="E3" s="132"/>
      <c r="G3" s="132"/>
      <c r="H3" s="132"/>
    </row>
    <row r="4" spans="1:24" ht="14.25" customHeight="1" x14ac:dyDescent="0.25">
      <c r="C4" s="310" t="s">
        <v>187</v>
      </c>
      <c r="D4" s="310"/>
      <c r="E4" s="310"/>
      <c r="F4" s="310"/>
      <c r="G4" s="310"/>
      <c r="H4" s="310"/>
      <c r="I4" s="310"/>
      <c r="J4" s="310"/>
      <c r="K4" s="310"/>
      <c r="L4" s="310"/>
      <c r="M4" s="310"/>
      <c r="N4" s="310"/>
      <c r="O4" s="311" t="s">
        <v>188</v>
      </c>
      <c r="P4" s="311"/>
      <c r="Q4" s="311"/>
      <c r="R4" s="311"/>
      <c r="S4" s="311"/>
      <c r="T4" s="311"/>
      <c r="U4" s="311"/>
      <c r="V4" s="312" t="s">
        <v>189</v>
      </c>
      <c r="W4" s="312"/>
      <c r="X4" s="312"/>
    </row>
    <row r="5" spans="1:24" ht="14.25" customHeight="1" x14ac:dyDescent="0.25">
      <c r="A5" s="313" t="s">
        <v>190</v>
      </c>
      <c r="B5" s="313" t="s">
        <v>191</v>
      </c>
      <c r="C5" s="314" t="s">
        <v>192</v>
      </c>
      <c r="D5" s="314" t="s">
        <v>193</v>
      </c>
      <c r="E5" s="315" t="s">
        <v>194</v>
      </c>
      <c r="F5" s="315" t="s">
        <v>195</v>
      </c>
      <c r="G5" s="316" t="s">
        <v>196</v>
      </c>
      <c r="H5" s="317" t="s">
        <v>197</v>
      </c>
      <c r="I5" s="318" t="s">
        <v>198</v>
      </c>
      <c r="J5" s="317" t="s">
        <v>197</v>
      </c>
      <c r="K5" s="315" t="s">
        <v>199</v>
      </c>
      <c r="L5" s="315" t="s">
        <v>200</v>
      </c>
      <c r="M5" s="319" t="s">
        <v>201</v>
      </c>
      <c r="N5" s="319"/>
      <c r="O5" s="320" t="s">
        <v>76</v>
      </c>
      <c r="P5" s="320"/>
      <c r="Q5" s="321" t="s">
        <v>133</v>
      </c>
      <c r="R5" s="321"/>
      <c r="S5" s="322" t="s">
        <v>226</v>
      </c>
      <c r="T5" s="322"/>
      <c r="U5" s="323" t="s">
        <v>203</v>
      </c>
      <c r="V5" s="323" t="s">
        <v>204</v>
      </c>
      <c r="W5" s="324" t="s">
        <v>205</v>
      </c>
      <c r="X5" s="323" t="s">
        <v>206</v>
      </c>
    </row>
    <row r="6" spans="1:24" ht="25.5" customHeight="1" x14ac:dyDescent="0.25">
      <c r="A6" s="313"/>
      <c r="B6" s="313"/>
      <c r="C6" s="314"/>
      <c r="D6" s="314"/>
      <c r="E6" s="315"/>
      <c r="F6" s="315"/>
      <c r="G6" s="316"/>
      <c r="H6" s="317"/>
      <c r="I6" s="318"/>
      <c r="J6" s="317"/>
      <c r="K6" s="315"/>
      <c r="L6" s="315"/>
      <c r="M6" s="133" t="s">
        <v>207</v>
      </c>
      <c r="N6" s="133" t="s">
        <v>208</v>
      </c>
      <c r="O6" s="134" t="s">
        <v>194</v>
      </c>
      <c r="P6" s="135" t="s">
        <v>195</v>
      </c>
      <c r="Q6" s="134" t="s">
        <v>194</v>
      </c>
      <c r="R6" s="135" t="s">
        <v>195</v>
      </c>
      <c r="S6" s="136" t="s">
        <v>194</v>
      </c>
      <c r="T6" s="137" t="s">
        <v>195</v>
      </c>
      <c r="U6" s="323"/>
      <c r="V6" s="323"/>
      <c r="W6" s="324"/>
      <c r="X6" s="323"/>
    </row>
    <row r="7" spans="1:24" x14ac:dyDescent="0.25">
      <c r="A7" s="138"/>
      <c r="B7" s="138"/>
      <c r="C7" s="139"/>
      <c r="D7" s="140"/>
      <c r="E7" s="139"/>
      <c r="F7" s="139"/>
      <c r="G7" s="139"/>
      <c r="H7" s="139"/>
      <c r="I7" s="139"/>
      <c r="J7" s="139"/>
      <c r="K7" s="139"/>
      <c r="L7" s="139"/>
      <c r="M7" s="141"/>
      <c r="N7" s="141"/>
      <c r="O7" s="142"/>
      <c r="P7" s="142"/>
      <c r="Q7" s="142"/>
      <c r="R7" s="142"/>
      <c r="S7" s="142"/>
      <c r="T7" s="142"/>
      <c r="U7" s="143"/>
      <c r="V7" s="143"/>
      <c r="W7" s="143"/>
      <c r="X7" s="143"/>
    </row>
    <row r="8" spans="1:24" x14ac:dyDescent="0.25">
      <c r="A8" s="325">
        <v>1</v>
      </c>
      <c r="B8" s="355" t="s">
        <v>29</v>
      </c>
      <c r="C8" s="176" t="s">
        <v>209</v>
      </c>
      <c r="D8" s="177">
        <v>6</v>
      </c>
      <c r="E8" s="147">
        <v>8</v>
      </c>
      <c r="F8" s="148">
        <v>0</v>
      </c>
      <c r="G8" s="177">
        <f t="shared" ref="G8:G37" si="0">E8+(F8*0.6)</f>
        <v>8</v>
      </c>
      <c r="H8" s="198">
        <f t="shared" ref="H8:H37" si="1">G8/D8*100</f>
        <v>133.33333333333331</v>
      </c>
      <c r="I8" s="326">
        <f>(G8+G9)/2</f>
        <v>7.5</v>
      </c>
      <c r="J8" s="327">
        <f>I8/D8*100</f>
        <v>125</v>
      </c>
      <c r="K8" s="326">
        <f>IF(I8&lt;D8,"nema normu",D8)</f>
        <v>6</v>
      </c>
      <c r="L8" s="326">
        <f>IF(I8&gt;D8,I8-D8,0)</f>
        <v>1.5</v>
      </c>
      <c r="M8" s="328">
        <v>1</v>
      </c>
      <c r="N8" s="328">
        <v>2</v>
      </c>
      <c r="O8" s="152"/>
      <c r="P8" s="152"/>
      <c r="Q8" s="152"/>
      <c r="R8" s="153"/>
      <c r="S8" s="152"/>
      <c r="T8" s="152"/>
      <c r="U8" s="145"/>
      <c r="V8" s="145">
        <f t="shared" ref="V8:V26" si="2">G8+U8</f>
        <v>8</v>
      </c>
      <c r="W8" s="328">
        <f>(V8+V9)/2</f>
        <v>7.5</v>
      </c>
      <c r="X8" s="328">
        <f>W8-D8</f>
        <v>1.5</v>
      </c>
    </row>
    <row r="9" spans="1:24" x14ac:dyDescent="0.25">
      <c r="A9" s="325"/>
      <c r="B9" s="355"/>
      <c r="C9" s="145" t="s">
        <v>210</v>
      </c>
      <c r="D9" s="146">
        <v>6</v>
      </c>
      <c r="E9" s="147">
        <v>7</v>
      </c>
      <c r="F9" s="148">
        <v>0</v>
      </c>
      <c r="G9" s="146">
        <f t="shared" si="0"/>
        <v>7</v>
      </c>
      <c r="H9" s="149">
        <f t="shared" si="1"/>
        <v>116.66666666666667</v>
      </c>
      <c r="I9" s="326"/>
      <c r="J9" s="327"/>
      <c r="K9" s="326"/>
      <c r="L9" s="326"/>
      <c r="M9" s="328"/>
      <c r="N9" s="328"/>
      <c r="O9" s="152"/>
      <c r="P9" s="152"/>
      <c r="Q9" s="152"/>
      <c r="R9" s="153"/>
      <c r="S9" s="152"/>
      <c r="T9" s="152"/>
      <c r="U9" s="145"/>
      <c r="V9" s="145">
        <f t="shared" si="2"/>
        <v>7</v>
      </c>
      <c r="W9" s="328"/>
      <c r="X9" s="328"/>
    </row>
    <row r="10" spans="1:24" x14ac:dyDescent="0.25">
      <c r="A10" s="325">
        <v>2</v>
      </c>
      <c r="B10" s="355" t="s">
        <v>38</v>
      </c>
      <c r="C10" s="176" t="s">
        <v>209</v>
      </c>
      <c r="D10" s="177">
        <v>6</v>
      </c>
      <c r="E10" s="147">
        <v>12</v>
      </c>
      <c r="F10" s="148">
        <v>0</v>
      </c>
      <c r="G10" s="177">
        <f t="shared" si="0"/>
        <v>12</v>
      </c>
      <c r="H10" s="198">
        <f t="shared" si="1"/>
        <v>200</v>
      </c>
      <c r="I10" s="326">
        <f>(G10+G11)/2</f>
        <v>7</v>
      </c>
      <c r="J10" s="327">
        <f>I10/D10*100</f>
        <v>116.66666666666667</v>
      </c>
      <c r="K10" s="326">
        <f>IF(I10&lt;D10,"nema normu",D10)</f>
        <v>6</v>
      </c>
      <c r="L10" s="326">
        <f>IF(I10&gt;D10,I10-D10,0)</f>
        <v>1</v>
      </c>
      <c r="M10" s="328">
        <v>3</v>
      </c>
      <c r="N10" s="328">
        <v>2</v>
      </c>
      <c r="O10" s="152"/>
      <c r="P10" s="152"/>
      <c r="Q10" s="152">
        <v>2</v>
      </c>
      <c r="R10" s="153"/>
      <c r="S10" s="152">
        <v>0</v>
      </c>
      <c r="T10" s="152"/>
      <c r="U10" s="145">
        <v>2</v>
      </c>
      <c r="V10" s="145">
        <f t="shared" si="2"/>
        <v>14</v>
      </c>
      <c r="W10" s="328">
        <f>(V10+V11)/2</f>
        <v>8</v>
      </c>
      <c r="X10" s="328">
        <f>W10-D10</f>
        <v>2</v>
      </c>
    </row>
    <row r="11" spans="1:24" x14ac:dyDescent="0.25">
      <c r="A11" s="325"/>
      <c r="B11" s="355"/>
      <c r="C11" s="145" t="s">
        <v>210</v>
      </c>
      <c r="D11" s="146">
        <v>6</v>
      </c>
      <c r="E11" s="147">
        <v>2</v>
      </c>
      <c r="F11" s="148">
        <v>0</v>
      </c>
      <c r="G11" s="146">
        <f t="shared" si="0"/>
        <v>2</v>
      </c>
      <c r="H11" s="149">
        <f t="shared" si="1"/>
        <v>33.333333333333329</v>
      </c>
      <c r="I11" s="326"/>
      <c r="J11" s="327"/>
      <c r="K11" s="326"/>
      <c r="L11" s="326"/>
      <c r="M11" s="328"/>
      <c r="N11" s="328"/>
      <c r="O11" s="152"/>
      <c r="P11" s="152"/>
      <c r="Q11" s="152">
        <v>0</v>
      </c>
      <c r="R11" s="153"/>
      <c r="S11" s="152"/>
      <c r="T11" s="152"/>
      <c r="U11" s="145">
        <v>0</v>
      </c>
      <c r="V11" s="145">
        <f t="shared" si="2"/>
        <v>2</v>
      </c>
      <c r="W11" s="328"/>
      <c r="X11" s="328"/>
    </row>
    <row r="12" spans="1:24" x14ac:dyDescent="0.25">
      <c r="A12" s="325">
        <v>3</v>
      </c>
      <c r="B12" s="355" t="s">
        <v>48</v>
      </c>
      <c r="C12" s="176" t="s">
        <v>209</v>
      </c>
      <c r="D12" s="177">
        <v>6</v>
      </c>
      <c r="E12" s="147">
        <v>8</v>
      </c>
      <c r="F12" s="148">
        <v>6</v>
      </c>
      <c r="G12" s="177">
        <f t="shared" si="0"/>
        <v>11.6</v>
      </c>
      <c r="H12" s="198">
        <f t="shared" si="1"/>
        <v>193.33333333333334</v>
      </c>
      <c r="I12" s="326">
        <f>(G12+G13)/2</f>
        <v>6.3999999999999995</v>
      </c>
      <c r="J12" s="327">
        <f>I12/D12*100</f>
        <v>106.66666666666667</v>
      </c>
      <c r="K12" s="326">
        <f>IF(I12&lt;D12,"nema normu",D12)</f>
        <v>6</v>
      </c>
      <c r="L12" s="326">
        <f>IF(I12&gt;D12,I12-D12,0)</f>
        <v>0.39999999999999947</v>
      </c>
      <c r="M12" s="357">
        <v>2</v>
      </c>
      <c r="N12" s="357">
        <v>1</v>
      </c>
      <c r="O12" s="152">
        <v>0</v>
      </c>
      <c r="P12" s="152">
        <v>0</v>
      </c>
      <c r="Q12" s="152"/>
      <c r="R12" s="153"/>
      <c r="S12" s="152"/>
      <c r="T12" s="152"/>
      <c r="U12" s="145"/>
      <c r="V12" s="145">
        <f t="shared" si="2"/>
        <v>11.6</v>
      </c>
      <c r="W12" s="328">
        <f>(V12+V13)/2</f>
        <v>6.3999999999999995</v>
      </c>
      <c r="X12" s="328">
        <f>W12-D12</f>
        <v>0.39999999999999947</v>
      </c>
    </row>
    <row r="13" spans="1:24" x14ac:dyDescent="0.25">
      <c r="A13" s="325"/>
      <c r="B13" s="355"/>
      <c r="C13" s="145" t="s">
        <v>210</v>
      </c>
      <c r="D13" s="146">
        <v>6</v>
      </c>
      <c r="E13" s="147">
        <v>0</v>
      </c>
      <c r="F13" s="148">
        <v>2</v>
      </c>
      <c r="G13" s="146">
        <f t="shared" si="0"/>
        <v>1.2</v>
      </c>
      <c r="H13" s="149">
        <f t="shared" si="1"/>
        <v>20</v>
      </c>
      <c r="I13" s="326"/>
      <c r="J13" s="327"/>
      <c r="K13" s="326"/>
      <c r="L13" s="326"/>
      <c r="M13" s="357"/>
      <c r="N13" s="357"/>
      <c r="O13" s="152"/>
      <c r="P13" s="152"/>
      <c r="Q13" s="152"/>
      <c r="R13" s="153"/>
      <c r="S13" s="152"/>
      <c r="T13" s="152"/>
      <c r="U13" s="145"/>
      <c r="V13" s="145">
        <f t="shared" si="2"/>
        <v>1.2</v>
      </c>
      <c r="W13" s="328"/>
      <c r="X13" s="328"/>
    </row>
    <row r="14" spans="1:24" x14ac:dyDescent="0.25">
      <c r="A14" s="325">
        <v>4</v>
      </c>
      <c r="B14" s="356" t="s">
        <v>227</v>
      </c>
      <c r="C14" s="176" t="s">
        <v>209</v>
      </c>
      <c r="D14" s="177">
        <v>6</v>
      </c>
      <c r="E14" s="147">
        <v>4</v>
      </c>
      <c r="F14" s="148">
        <v>0</v>
      </c>
      <c r="G14" s="177">
        <f t="shared" si="0"/>
        <v>4</v>
      </c>
      <c r="H14" s="198">
        <f t="shared" si="1"/>
        <v>66.666666666666657</v>
      </c>
      <c r="I14" s="326">
        <f>(G14+G15)/2</f>
        <v>6</v>
      </c>
      <c r="J14" s="327">
        <f>I14/D14*100</f>
        <v>100</v>
      </c>
      <c r="K14" s="326">
        <f>IF(I14&lt;D14,"nema normu",D14)</f>
        <v>6</v>
      </c>
      <c r="L14" s="326">
        <f>IF(I14&gt;D14,I14-D14,0)</f>
        <v>0</v>
      </c>
      <c r="M14" s="357">
        <v>3</v>
      </c>
      <c r="N14" s="357">
        <v>0</v>
      </c>
      <c r="O14" s="152"/>
      <c r="P14" s="152"/>
      <c r="Q14" s="152"/>
      <c r="R14" s="153"/>
      <c r="S14" s="152"/>
      <c r="T14" s="152"/>
      <c r="U14" s="145"/>
      <c r="V14" s="145">
        <f t="shared" si="2"/>
        <v>4</v>
      </c>
      <c r="W14" s="328">
        <f>(V14+V15)/2</f>
        <v>6</v>
      </c>
      <c r="X14" s="328">
        <f>W14-D14</f>
        <v>0</v>
      </c>
    </row>
    <row r="15" spans="1:24" x14ac:dyDescent="0.25">
      <c r="A15" s="325"/>
      <c r="B15" s="356"/>
      <c r="C15" s="145" t="s">
        <v>210</v>
      </c>
      <c r="D15" s="146">
        <v>6</v>
      </c>
      <c r="E15" s="147">
        <v>8</v>
      </c>
      <c r="F15" s="148">
        <v>0</v>
      </c>
      <c r="G15" s="146">
        <f t="shared" si="0"/>
        <v>8</v>
      </c>
      <c r="H15" s="149">
        <f t="shared" si="1"/>
        <v>133.33333333333331</v>
      </c>
      <c r="I15" s="326"/>
      <c r="J15" s="327"/>
      <c r="K15" s="326"/>
      <c r="L15" s="326"/>
      <c r="M15" s="357"/>
      <c r="N15" s="357"/>
      <c r="O15" s="152"/>
      <c r="P15" s="152"/>
      <c r="Q15" s="152"/>
      <c r="R15" s="153"/>
      <c r="S15" s="152"/>
      <c r="T15" s="152"/>
      <c r="U15" s="145"/>
      <c r="V15" s="145">
        <f t="shared" si="2"/>
        <v>8</v>
      </c>
      <c r="W15" s="328"/>
      <c r="X15" s="328"/>
    </row>
    <row r="16" spans="1:24" x14ac:dyDescent="0.25">
      <c r="A16" s="328">
        <v>5</v>
      </c>
      <c r="B16" s="355" t="s">
        <v>56</v>
      </c>
      <c r="C16" s="176" t="s">
        <v>209</v>
      </c>
      <c r="D16" s="177">
        <v>6</v>
      </c>
      <c r="E16" s="147">
        <v>4</v>
      </c>
      <c r="F16" s="148"/>
      <c r="G16" s="177">
        <f t="shared" si="0"/>
        <v>4</v>
      </c>
      <c r="H16" s="198">
        <f t="shared" si="1"/>
        <v>66.666666666666657</v>
      </c>
      <c r="I16" s="326">
        <f>(G16+G17)/2</f>
        <v>6</v>
      </c>
      <c r="J16" s="327">
        <f>I16/D16*100</f>
        <v>100</v>
      </c>
      <c r="K16" s="326">
        <f>IF(I16&lt;D16,"nema normu",D16)</f>
        <v>6</v>
      </c>
      <c r="L16" s="326">
        <f>IF(I16&gt;D16,I16-D16,0)</f>
        <v>0</v>
      </c>
      <c r="M16" s="357">
        <v>1</v>
      </c>
      <c r="N16" s="357">
        <v>2</v>
      </c>
      <c r="O16" s="152"/>
      <c r="P16" s="152"/>
      <c r="Q16" s="152"/>
      <c r="R16" s="153"/>
      <c r="S16" s="152"/>
      <c r="T16" s="152"/>
      <c r="U16" s="145"/>
      <c r="V16" s="145">
        <f t="shared" si="2"/>
        <v>4</v>
      </c>
      <c r="W16" s="328">
        <f>(V16+V17)/2</f>
        <v>6</v>
      </c>
      <c r="X16" s="328">
        <f>W16-D16</f>
        <v>0</v>
      </c>
    </row>
    <row r="17" spans="1:24" x14ac:dyDescent="0.25">
      <c r="A17" s="328"/>
      <c r="B17" s="355"/>
      <c r="C17" s="145" t="s">
        <v>210</v>
      </c>
      <c r="D17" s="146">
        <v>6</v>
      </c>
      <c r="E17" s="147">
        <v>8</v>
      </c>
      <c r="F17" s="148"/>
      <c r="G17" s="146">
        <f t="shared" si="0"/>
        <v>8</v>
      </c>
      <c r="H17" s="149">
        <f t="shared" si="1"/>
        <v>133.33333333333331</v>
      </c>
      <c r="I17" s="326"/>
      <c r="J17" s="327"/>
      <c r="K17" s="326"/>
      <c r="L17" s="326"/>
      <c r="M17" s="357"/>
      <c r="N17" s="357"/>
      <c r="O17" s="152"/>
      <c r="P17" s="152"/>
      <c r="Q17" s="152"/>
      <c r="R17" s="153"/>
      <c r="S17" s="152"/>
      <c r="T17" s="152"/>
      <c r="U17" s="145"/>
      <c r="V17" s="145">
        <f t="shared" si="2"/>
        <v>8</v>
      </c>
      <c r="W17" s="328"/>
      <c r="X17" s="328"/>
    </row>
    <row r="18" spans="1:24" x14ac:dyDescent="0.25">
      <c r="A18" s="328">
        <v>6</v>
      </c>
      <c r="B18" s="355" t="s">
        <v>61</v>
      </c>
      <c r="C18" s="176" t="s">
        <v>209</v>
      </c>
      <c r="D18" s="177">
        <v>6</v>
      </c>
      <c r="E18" s="147">
        <v>4</v>
      </c>
      <c r="F18" s="148">
        <v>0</v>
      </c>
      <c r="G18" s="177">
        <f t="shared" si="0"/>
        <v>4</v>
      </c>
      <c r="H18" s="198">
        <f t="shared" si="1"/>
        <v>66.666666666666657</v>
      </c>
      <c r="I18" s="326">
        <f>(G18+G19)/2</f>
        <v>5</v>
      </c>
      <c r="J18" s="327">
        <f>I18/D18*100</f>
        <v>83.333333333333343</v>
      </c>
      <c r="K18" s="326" t="str">
        <f>IF(I18&lt;D18,"nema normu",D18)</f>
        <v>nema normu</v>
      </c>
      <c r="L18" s="326">
        <f>IF(I18&gt;D18,I18-D18,0)</f>
        <v>0</v>
      </c>
      <c r="M18" s="357">
        <v>2</v>
      </c>
      <c r="N18" s="357">
        <v>1</v>
      </c>
      <c r="O18" s="152"/>
      <c r="P18" s="152"/>
      <c r="Q18" s="152"/>
      <c r="R18" s="153"/>
      <c r="S18" s="152"/>
      <c r="T18" s="152"/>
      <c r="U18" s="145"/>
      <c r="V18" s="145">
        <f t="shared" si="2"/>
        <v>4</v>
      </c>
      <c r="W18" s="328">
        <f>(V18+V19)/2</f>
        <v>5</v>
      </c>
      <c r="X18" s="328">
        <f>W18-D18</f>
        <v>-1</v>
      </c>
    </row>
    <row r="19" spans="1:24" x14ac:dyDescent="0.25">
      <c r="A19" s="328"/>
      <c r="B19" s="355"/>
      <c r="C19" s="145" t="s">
        <v>210</v>
      </c>
      <c r="D19" s="146">
        <v>6</v>
      </c>
      <c r="E19" s="147">
        <v>6</v>
      </c>
      <c r="F19" s="148">
        <v>0</v>
      </c>
      <c r="G19" s="146">
        <f t="shared" si="0"/>
        <v>6</v>
      </c>
      <c r="H19" s="149">
        <f t="shared" si="1"/>
        <v>100</v>
      </c>
      <c r="I19" s="326"/>
      <c r="J19" s="327"/>
      <c r="K19" s="326"/>
      <c r="L19" s="326"/>
      <c r="M19" s="357"/>
      <c r="N19" s="357"/>
      <c r="O19" s="152"/>
      <c r="P19" s="152"/>
      <c r="Q19" s="152"/>
      <c r="R19" s="153"/>
      <c r="S19" s="152"/>
      <c r="T19" s="152"/>
      <c r="U19" s="145"/>
      <c r="V19" s="145">
        <f t="shared" si="2"/>
        <v>6</v>
      </c>
      <c r="W19" s="328"/>
      <c r="X19" s="328"/>
    </row>
    <row r="20" spans="1:24" x14ac:dyDescent="0.25">
      <c r="A20" s="328">
        <v>7</v>
      </c>
      <c r="B20" s="355" t="s">
        <v>68</v>
      </c>
      <c r="C20" s="176" t="s">
        <v>209</v>
      </c>
      <c r="D20" s="177">
        <v>6</v>
      </c>
      <c r="E20" s="147">
        <v>4</v>
      </c>
      <c r="F20" s="148">
        <v>0</v>
      </c>
      <c r="G20" s="177">
        <f t="shared" si="0"/>
        <v>4</v>
      </c>
      <c r="H20" s="198">
        <f t="shared" si="1"/>
        <v>66.666666666666657</v>
      </c>
      <c r="I20" s="326">
        <f>(G20+G21)/2</f>
        <v>6</v>
      </c>
      <c r="J20" s="327">
        <f>I20/D20*100</f>
        <v>100</v>
      </c>
      <c r="K20" s="326">
        <f>IF(I20&lt;D20,"nema normu",D20)</f>
        <v>6</v>
      </c>
      <c r="L20" s="326">
        <f>IF(I20&gt;D20,I20-D20,0)</f>
        <v>0</v>
      </c>
      <c r="M20" s="357">
        <v>1</v>
      </c>
      <c r="N20" s="357">
        <v>2</v>
      </c>
      <c r="O20" s="152"/>
      <c r="P20" s="152"/>
      <c r="Q20" s="152"/>
      <c r="R20" s="153"/>
      <c r="S20" s="152"/>
      <c r="T20" s="152"/>
      <c r="U20" s="145"/>
      <c r="V20" s="145">
        <f t="shared" si="2"/>
        <v>4</v>
      </c>
      <c r="W20" s="328">
        <f>(V20+V21)/2</f>
        <v>6</v>
      </c>
      <c r="X20" s="328">
        <f>W20-D20</f>
        <v>0</v>
      </c>
    </row>
    <row r="21" spans="1:24" x14ac:dyDescent="0.25">
      <c r="A21" s="328"/>
      <c r="B21" s="355"/>
      <c r="C21" s="145" t="s">
        <v>210</v>
      </c>
      <c r="D21" s="146">
        <v>6</v>
      </c>
      <c r="E21" s="147">
        <v>8</v>
      </c>
      <c r="F21" s="148">
        <v>0</v>
      </c>
      <c r="G21" s="146">
        <f t="shared" si="0"/>
        <v>8</v>
      </c>
      <c r="H21" s="149">
        <f t="shared" si="1"/>
        <v>133.33333333333331</v>
      </c>
      <c r="I21" s="326"/>
      <c r="J21" s="327"/>
      <c r="K21" s="326"/>
      <c r="L21" s="326"/>
      <c r="M21" s="357"/>
      <c r="N21" s="357"/>
      <c r="O21" s="152"/>
      <c r="P21" s="152"/>
      <c r="Q21" s="152"/>
      <c r="R21" s="153"/>
      <c r="S21" s="152"/>
      <c r="T21" s="152"/>
      <c r="U21" s="145"/>
      <c r="V21" s="145">
        <f t="shared" si="2"/>
        <v>8</v>
      </c>
      <c r="W21" s="328"/>
      <c r="X21" s="328"/>
    </row>
    <row r="22" spans="1:24" x14ac:dyDescent="0.25">
      <c r="A22" s="328">
        <v>8</v>
      </c>
      <c r="B22" s="355" t="s">
        <v>71</v>
      </c>
      <c r="C22" s="176" t="s">
        <v>209</v>
      </c>
      <c r="D22" s="177">
        <v>3</v>
      </c>
      <c r="E22" s="147">
        <v>8</v>
      </c>
      <c r="F22" s="148">
        <v>0</v>
      </c>
      <c r="G22" s="177">
        <f t="shared" si="0"/>
        <v>8</v>
      </c>
      <c r="H22" s="198">
        <f t="shared" si="1"/>
        <v>266.66666666666663</v>
      </c>
      <c r="I22" s="326">
        <f>(G22+G23)/2</f>
        <v>6</v>
      </c>
      <c r="J22" s="327">
        <f>I22/D22*100</f>
        <v>200</v>
      </c>
      <c r="K22" s="326">
        <f>IF(I22&lt;D22,"nema normu",D22)</f>
        <v>3</v>
      </c>
      <c r="L22" s="326">
        <f>IF(I22&gt;D22,I22-D22,0)</f>
        <v>3</v>
      </c>
      <c r="M22" s="357">
        <v>2</v>
      </c>
      <c r="N22" s="357">
        <v>1</v>
      </c>
      <c r="O22" s="152"/>
      <c r="P22" s="152"/>
      <c r="Q22" s="152"/>
      <c r="R22" s="153"/>
      <c r="S22" s="152"/>
      <c r="T22" s="152"/>
      <c r="U22" s="145"/>
      <c r="V22" s="145">
        <f t="shared" si="2"/>
        <v>8</v>
      </c>
      <c r="W22" s="328">
        <f>(V22+V23)/2</f>
        <v>8</v>
      </c>
      <c r="X22" s="328">
        <f>W22-D22</f>
        <v>5</v>
      </c>
    </row>
    <row r="23" spans="1:24" x14ac:dyDescent="0.25">
      <c r="A23" s="328"/>
      <c r="B23" s="355"/>
      <c r="C23" s="145" t="s">
        <v>210</v>
      </c>
      <c r="D23" s="146">
        <v>3</v>
      </c>
      <c r="E23" s="147">
        <v>4</v>
      </c>
      <c r="F23" s="148">
        <v>0</v>
      </c>
      <c r="G23" s="146">
        <f t="shared" si="0"/>
        <v>4</v>
      </c>
      <c r="H23" s="149">
        <f t="shared" si="1"/>
        <v>133.33333333333331</v>
      </c>
      <c r="I23" s="326"/>
      <c r="J23" s="327"/>
      <c r="K23" s="326"/>
      <c r="L23" s="326"/>
      <c r="M23" s="357"/>
      <c r="N23" s="357"/>
      <c r="O23" s="152">
        <v>4</v>
      </c>
      <c r="P23" s="152"/>
      <c r="Q23" s="152"/>
      <c r="R23" s="153"/>
      <c r="S23" s="152"/>
      <c r="T23" s="152"/>
      <c r="U23" s="145">
        <v>4</v>
      </c>
      <c r="V23" s="145">
        <f t="shared" si="2"/>
        <v>8</v>
      </c>
      <c r="W23" s="328"/>
      <c r="X23" s="328"/>
    </row>
    <row r="24" spans="1:24" x14ac:dyDescent="0.25">
      <c r="A24" s="328">
        <v>9</v>
      </c>
      <c r="B24" s="355" t="s">
        <v>228</v>
      </c>
      <c r="C24" s="145" t="s">
        <v>209</v>
      </c>
      <c r="D24" s="155">
        <v>6</v>
      </c>
      <c r="E24" s="147">
        <v>8</v>
      </c>
      <c r="F24" s="148">
        <v>0</v>
      </c>
      <c r="G24" s="146">
        <f t="shared" si="0"/>
        <v>8</v>
      </c>
      <c r="H24" s="149">
        <f t="shared" si="1"/>
        <v>133.33333333333331</v>
      </c>
      <c r="I24" s="326">
        <f>(G24+G25)/2</f>
        <v>6</v>
      </c>
      <c r="J24" s="327">
        <f>I24/D24*100</f>
        <v>100</v>
      </c>
      <c r="K24" s="326">
        <f>IF(I24&lt;D24,"nema normu",D24)</f>
        <v>6</v>
      </c>
      <c r="L24" s="326">
        <f>IF(I24&gt;D24,I24-D24,0)</f>
        <v>0</v>
      </c>
      <c r="M24" s="357">
        <v>1</v>
      </c>
      <c r="N24" s="357">
        <v>2</v>
      </c>
      <c r="O24" s="152"/>
      <c r="P24" s="152"/>
      <c r="Q24" s="152"/>
      <c r="R24" s="160"/>
      <c r="S24" s="152"/>
      <c r="T24" s="152"/>
      <c r="U24" s="145"/>
      <c r="V24" s="145">
        <f t="shared" si="2"/>
        <v>8</v>
      </c>
      <c r="W24" s="328">
        <f>(V24+V25)/2</f>
        <v>6</v>
      </c>
      <c r="X24" s="328">
        <f>W24-D24</f>
        <v>0</v>
      </c>
    </row>
    <row r="25" spans="1:24" x14ac:dyDescent="0.25">
      <c r="A25" s="328"/>
      <c r="B25" s="355"/>
      <c r="C25" s="145" t="s">
        <v>210</v>
      </c>
      <c r="D25" s="155">
        <v>6</v>
      </c>
      <c r="E25" s="147">
        <v>4</v>
      </c>
      <c r="F25" s="148">
        <v>0</v>
      </c>
      <c r="G25" s="146">
        <f t="shared" si="0"/>
        <v>4</v>
      </c>
      <c r="H25" s="149">
        <f t="shared" si="1"/>
        <v>66.666666666666657</v>
      </c>
      <c r="I25" s="326"/>
      <c r="J25" s="327"/>
      <c r="K25" s="326"/>
      <c r="L25" s="326"/>
      <c r="M25" s="357"/>
      <c r="N25" s="357"/>
      <c r="O25" s="152"/>
      <c r="P25" s="152"/>
      <c r="Q25" s="152"/>
      <c r="R25" s="160"/>
      <c r="S25" s="152"/>
      <c r="T25" s="152"/>
      <c r="U25" s="145"/>
      <c r="V25" s="145">
        <f t="shared" si="2"/>
        <v>4</v>
      </c>
      <c r="W25" s="328"/>
      <c r="X25" s="328"/>
    </row>
    <row r="26" spans="1:24" x14ac:dyDescent="0.25">
      <c r="A26" s="328">
        <v>10</v>
      </c>
      <c r="B26" s="355"/>
      <c r="C26" s="176" t="s">
        <v>209</v>
      </c>
      <c r="D26" s="146">
        <v>6</v>
      </c>
      <c r="E26" s="147">
        <v>0</v>
      </c>
      <c r="F26" s="148">
        <v>0</v>
      </c>
      <c r="G26" s="146">
        <f t="shared" si="0"/>
        <v>0</v>
      </c>
      <c r="H26" s="149">
        <f t="shared" si="1"/>
        <v>0</v>
      </c>
      <c r="I26" s="326">
        <f>(G26+G27)/2</f>
        <v>0</v>
      </c>
      <c r="J26" s="327">
        <f>I26/D26*100</f>
        <v>0</v>
      </c>
      <c r="K26" s="326" t="str">
        <f>IF(I26&lt;D26,"nema normu",D26)</f>
        <v>nema normu</v>
      </c>
      <c r="L26" s="326">
        <f>IF(I26&gt;D26,I26-D26,0)</f>
        <v>0</v>
      </c>
      <c r="M26" s="357"/>
      <c r="N26" s="357"/>
      <c r="O26" s="152"/>
      <c r="P26" s="152"/>
      <c r="Q26" s="152"/>
      <c r="R26" s="152"/>
      <c r="S26" s="152"/>
      <c r="T26" s="152"/>
      <c r="U26" s="145"/>
      <c r="V26" s="145">
        <f t="shared" si="2"/>
        <v>0</v>
      </c>
      <c r="W26" s="328">
        <f>(V26+V27)/2</f>
        <v>0</v>
      </c>
      <c r="X26" s="328">
        <f>W26-D26</f>
        <v>-6</v>
      </c>
    </row>
    <row r="27" spans="1:24" x14ac:dyDescent="0.25">
      <c r="A27" s="328"/>
      <c r="B27" s="355"/>
      <c r="C27" s="145" t="s">
        <v>210</v>
      </c>
      <c r="D27" s="146">
        <v>6</v>
      </c>
      <c r="E27" s="147"/>
      <c r="F27" s="148"/>
      <c r="G27" s="146">
        <f t="shared" si="0"/>
        <v>0</v>
      </c>
      <c r="H27" s="149">
        <f t="shared" si="1"/>
        <v>0</v>
      </c>
      <c r="I27" s="326"/>
      <c r="J27" s="327"/>
      <c r="K27" s="326"/>
      <c r="L27" s="326"/>
      <c r="M27" s="357"/>
      <c r="N27" s="357"/>
      <c r="O27" s="152"/>
      <c r="P27" s="152"/>
      <c r="Q27" s="152"/>
      <c r="R27" s="152"/>
      <c r="S27" s="152"/>
      <c r="T27" s="152"/>
      <c r="U27" s="145"/>
      <c r="V27" s="145"/>
      <c r="W27" s="328"/>
      <c r="X27" s="328"/>
    </row>
    <row r="28" spans="1:24" x14ac:dyDescent="0.25">
      <c r="A28" s="328">
        <v>11</v>
      </c>
      <c r="B28" s="355" t="s">
        <v>92</v>
      </c>
      <c r="C28" s="176" t="s">
        <v>209</v>
      </c>
      <c r="D28" s="177">
        <v>6</v>
      </c>
      <c r="E28" s="147">
        <v>4</v>
      </c>
      <c r="F28" s="148">
        <v>0</v>
      </c>
      <c r="G28" s="177">
        <f t="shared" si="0"/>
        <v>4</v>
      </c>
      <c r="H28" s="198">
        <f t="shared" si="1"/>
        <v>66.666666666666657</v>
      </c>
      <c r="I28" s="326">
        <f>(G28+G29)/2</f>
        <v>7.2</v>
      </c>
      <c r="J28" s="327">
        <f>I28/D28*100</f>
        <v>120</v>
      </c>
      <c r="K28" s="326">
        <f>IF(I28&lt;D28,"nema normu",D28)</f>
        <v>6</v>
      </c>
      <c r="L28" s="326">
        <f>IF(I28&gt;D28,I28-D28,0)</f>
        <v>1.2000000000000002</v>
      </c>
      <c r="M28" s="357">
        <v>1</v>
      </c>
      <c r="N28" s="357">
        <v>2</v>
      </c>
      <c r="O28" s="152"/>
      <c r="P28" s="152"/>
      <c r="Q28" s="152"/>
      <c r="R28" s="153"/>
      <c r="S28" s="152"/>
      <c r="T28" s="152"/>
      <c r="U28" s="145"/>
      <c r="V28" s="145">
        <f>G28+U28</f>
        <v>4</v>
      </c>
      <c r="W28" s="328">
        <f>(V28+V29)/2</f>
        <v>7.2</v>
      </c>
      <c r="X28" s="328">
        <f>W28-D28</f>
        <v>1.2000000000000002</v>
      </c>
    </row>
    <row r="29" spans="1:24" x14ac:dyDescent="0.25">
      <c r="A29" s="328"/>
      <c r="B29" s="355"/>
      <c r="C29" s="145" t="s">
        <v>210</v>
      </c>
      <c r="D29" s="146">
        <v>6</v>
      </c>
      <c r="E29" s="147">
        <v>8</v>
      </c>
      <c r="F29" s="148">
        <v>4</v>
      </c>
      <c r="G29" s="146">
        <f t="shared" si="0"/>
        <v>10.4</v>
      </c>
      <c r="H29" s="149">
        <f t="shared" si="1"/>
        <v>173.33333333333334</v>
      </c>
      <c r="I29" s="326"/>
      <c r="J29" s="327"/>
      <c r="K29" s="326"/>
      <c r="L29" s="326"/>
      <c r="M29" s="357"/>
      <c r="N29" s="357"/>
      <c r="O29" s="152"/>
      <c r="P29" s="152"/>
      <c r="Q29" s="152"/>
      <c r="R29" s="153"/>
      <c r="S29" s="152"/>
      <c r="T29" s="152"/>
      <c r="U29" s="145"/>
      <c r="V29" s="145">
        <f>G29+U29</f>
        <v>10.4</v>
      </c>
      <c r="W29" s="328"/>
      <c r="X29" s="328"/>
    </row>
    <row r="30" spans="1:24" x14ac:dyDescent="0.25">
      <c r="A30" s="328">
        <v>12</v>
      </c>
      <c r="B30" s="355" t="s">
        <v>229</v>
      </c>
      <c r="C30" s="176" t="s">
        <v>209</v>
      </c>
      <c r="D30" s="177">
        <v>6</v>
      </c>
      <c r="E30" s="147">
        <v>4</v>
      </c>
      <c r="F30" s="148">
        <v>0</v>
      </c>
      <c r="G30" s="177">
        <f t="shared" si="0"/>
        <v>4</v>
      </c>
      <c r="H30" s="198">
        <f t="shared" si="1"/>
        <v>66.666666666666657</v>
      </c>
      <c r="I30" s="326">
        <f>(G30+G31)/2</f>
        <v>5.5</v>
      </c>
      <c r="J30" s="327">
        <f>I30/D30*100</f>
        <v>91.666666666666657</v>
      </c>
      <c r="K30" s="326" t="str">
        <f>IF(I30&lt;D30,"nema normu",D30)</f>
        <v>nema normu</v>
      </c>
      <c r="L30" s="326">
        <f>IF(I30&gt;D30,I30-D30,0)</f>
        <v>0</v>
      </c>
      <c r="M30" s="357">
        <v>1</v>
      </c>
      <c r="N30" s="357">
        <v>2</v>
      </c>
      <c r="O30" s="152"/>
      <c r="P30" s="152"/>
      <c r="Q30" s="152"/>
      <c r="R30" s="153"/>
      <c r="S30" s="152"/>
      <c r="T30" s="152"/>
      <c r="U30" s="145">
        <v>4</v>
      </c>
      <c r="V30" s="145">
        <f>G30+U30</f>
        <v>8</v>
      </c>
      <c r="W30" s="328">
        <f>(V30+V31)/2</f>
        <v>10.5</v>
      </c>
      <c r="X30" s="328">
        <f>W30-D30</f>
        <v>4.5</v>
      </c>
    </row>
    <row r="31" spans="1:24" x14ac:dyDescent="0.25">
      <c r="A31" s="328"/>
      <c r="B31" s="355"/>
      <c r="C31" s="145" t="s">
        <v>210</v>
      </c>
      <c r="D31" s="146">
        <v>6</v>
      </c>
      <c r="E31" s="147">
        <v>7</v>
      </c>
      <c r="F31" s="148">
        <v>0</v>
      </c>
      <c r="G31" s="146">
        <f t="shared" si="0"/>
        <v>7</v>
      </c>
      <c r="H31" s="149">
        <f t="shared" si="1"/>
        <v>116.66666666666667</v>
      </c>
      <c r="I31" s="326"/>
      <c r="J31" s="327"/>
      <c r="K31" s="326"/>
      <c r="L31" s="326"/>
      <c r="M31" s="357"/>
      <c r="N31" s="357"/>
      <c r="O31" s="152"/>
      <c r="P31" s="152"/>
      <c r="Q31" s="152">
        <v>2</v>
      </c>
      <c r="R31" s="153"/>
      <c r="S31" s="152"/>
      <c r="T31" s="152"/>
      <c r="U31" s="145">
        <v>6</v>
      </c>
      <c r="V31" s="145">
        <f>G31+U31</f>
        <v>13</v>
      </c>
      <c r="W31" s="328"/>
      <c r="X31" s="328"/>
    </row>
    <row r="32" spans="1:24" ht="14.25" customHeight="1" x14ac:dyDescent="0.25">
      <c r="A32" s="358">
        <v>13</v>
      </c>
      <c r="B32" s="359" t="s">
        <v>230</v>
      </c>
      <c r="C32" s="176" t="s">
        <v>209</v>
      </c>
      <c r="D32" s="146">
        <v>6</v>
      </c>
      <c r="E32" s="147">
        <v>3</v>
      </c>
      <c r="F32" s="148">
        <v>4</v>
      </c>
      <c r="G32" s="146">
        <f t="shared" si="0"/>
        <v>5.4</v>
      </c>
      <c r="H32" s="149">
        <f t="shared" si="1"/>
        <v>90</v>
      </c>
      <c r="I32" s="326">
        <f>(G32+G33)/2</f>
        <v>6</v>
      </c>
      <c r="J32" s="327">
        <f>I32/D32*100</f>
        <v>100</v>
      </c>
      <c r="K32" s="326">
        <f>IF(I32&lt;D32,"nema normu",D32)</f>
        <v>6</v>
      </c>
      <c r="L32" s="326">
        <f>IF(I32&gt;D32,I32-D32,0)</f>
        <v>0</v>
      </c>
      <c r="M32" s="357"/>
      <c r="N32" s="357">
        <v>0</v>
      </c>
      <c r="O32" s="152"/>
      <c r="P32" s="152"/>
      <c r="Q32" s="152"/>
      <c r="R32" s="152"/>
      <c r="S32" s="152">
        <v>1</v>
      </c>
      <c r="T32" s="152"/>
      <c r="U32" s="145"/>
      <c r="V32" s="145">
        <v>1</v>
      </c>
      <c r="W32" s="328">
        <f>(V32+V33)/2</f>
        <v>1</v>
      </c>
      <c r="X32" s="328">
        <f>W32-D32</f>
        <v>-5</v>
      </c>
    </row>
    <row r="33" spans="1:24" x14ac:dyDescent="0.25">
      <c r="A33" s="358"/>
      <c r="B33" s="359"/>
      <c r="C33" s="145" t="s">
        <v>210</v>
      </c>
      <c r="D33" s="146">
        <v>6</v>
      </c>
      <c r="E33" s="147">
        <v>3</v>
      </c>
      <c r="F33" s="148">
        <v>6</v>
      </c>
      <c r="G33" s="146">
        <f t="shared" si="0"/>
        <v>6.6</v>
      </c>
      <c r="H33" s="149">
        <f t="shared" si="1"/>
        <v>109.99999999999999</v>
      </c>
      <c r="I33" s="326"/>
      <c r="J33" s="327"/>
      <c r="K33" s="326"/>
      <c r="L33" s="326"/>
      <c r="M33" s="357"/>
      <c r="N33" s="357"/>
      <c r="O33" s="152"/>
      <c r="P33" s="152"/>
      <c r="Q33" s="152"/>
      <c r="R33" s="152"/>
      <c r="S33" s="152">
        <v>1</v>
      </c>
      <c r="T33" s="152"/>
      <c r="U33" s="145"/>
      <c r="V33" s="145">
        <v>1</v>
      </c>
      <c r="W33" s="328"/>
      <c r="X33" s="328"/>
    </row>
    <row r="34" spans="1:24" x14ac:dyDescent="0.25">
      <c r="A34" s="159">
        <v>14</v>
      </c>
      <c r="B34" s="157" t="s">
        <v>81</v>
      </c>
      <c r="C34" s="145" t="s">
        <v>209</v>
      </c>
      <c r="D34" s="155">
        <v>3</v>
      </c>
      <c r="E34" s="147">
        <v>4</v>
      </c>
      <c r="F34" s="148">
        <v>0</v>
      </c>
      <c r="G34" s="146">
        <f t="shared" si="0"/>
        <v>4</v>
      </c>
      <c r="H34" s="149">
        <f t="shared" si="1"/>
        <v>133.33333333333331</v>
      </c>
      <c r="I34" s="326">
        <f>(G34+G35)/2</f>
        <v>4</v>
      </c>
      <c r="J34" s="327">
        <f>I34/D34*100</f>
        <v>133.33333333333331</v>
      </c>
      <c r="K34" s="326">
        <f>IF(I34&lt;D34,"nema normu",D34)</f>
        <v>3</v>
      </c>
      <c r="L34" s="326">
        <f>IF(I34&gt;D34,I34-D34,0)</f>
        <v>1</v>
      </c>
      <c r="M34" s="357">
        <v>1</v>
      </c>
      <c r="N34" s="357">
        <v>1</v>
      </c>
      <c r="O34" s="152"/>
      <c r="P34" s="152"/>
      <c r="Q34" s="152"/>
      <c r="R34" s="152"/>
      <c r="S34" s="152"/>
      <c r="T34" s="152"/>
      <c r="U34" s="145"/>
      <c r="V34" s="145">
        <f>G34+U34</f>
        <v>4</v>
      </c>
      <c r="W34" s="328">
        <f>(V34+V35)/2</f>
        <v>4</v>
      </c>
      <c r="X34" s="328">
        <f>W34-D34</f>
        <v>1</v>
      </c>
    </row>
    <row r="35" spans="1:24" x14ac:dyDescent="0.25">
      <c r="A35" s="175"/>
      <c r="B35" s="199">
        <v>0.5</v>
      </c>
      <c r="C35" s="145" t="s">
        <v>210</v>
      </c>
      <c r="D35" s="155">
        <v>3</v>
      </c>
      <c r="E35" s="147">
        <v>4</v>
      </c>
      <c r="F35" s="148">
        <v>0</v>
      </c>
      <c r="G35" s="146">
        <f t="shared" si="0"/>
        <v>4</v>
      </c>
      <c r="H35" s="149">
        <f t="shared" si="1"/>
        <v>133.33333333333331</v>
      </c>
      <c r="I35" s="326"/>
      <c r="J35" s="327"/>
      <c r="K35" s="326"/>
      <c r="L35" s="326"/>
      <c r="M35" s="357"/>
      <c r="N35" s="357"/>
      <c r="O35" s="152"/>
      <c r="P35" s="152"/>
      <c r="Q35" s="152"/>
      <c r="R35" s="152"/>
      <c r="S35" s="152"/>
      <c r="T35" s="152"/>
      <c r="U35" s="145"/>
      <c r="V35" s="145">
        <f>G35+U35</f>
        <v>4</v>
      </c>
      <c r="W35" s="328"/>
      <c r="X35" s="328"/>
    </row>
    <row r="36" spans="1:24" x14ac:dyDescent="0.25">
      <c r="A36" s="159">
        <v>15</v>
      </c>
      <c r="B36" s="355"/>
      <c r="C36" s="145" t="s">
        <v>209</v>
      </c>
      <c r="D36" s="155">
        <v>6</v>
      </c>
      <c r="E36" s="147"/>
      <c r="F36" s="148"/>
      <c r="G36" s="146">
        <f t="shared" si="0"/>
        <v>0</v>
      </c>
      <c r="H36" s="149">
        <f t="shared" si="1"/>
        <v>0</v>
      </c>
      <c r="I36" s="326">
        <f>(G36+G37)/2</f>
        <v>0</v>
      </c>
      <c r="J36" s="327">
        <f>I36/D36*100</f>
        <v>0</v>
      </c>
      <c r="K36" s="326" t="str">
        <f>IF(I36&lt;D36,"nema normu",D36)</f>
        <v>nema normu</v>
      </c>
      <c r="L36" s="326">
        <f>IF(I36&gt;D36,I36-D36,0)</f>
        <v>0</v>
      </c>
      <c r="M36" s="357">
        <v>1</v>
      </c>
      <c r="N36" s="357">
        <v>2</v>
      </c>
      <c r="O36" s="152"/>
      <c r="P36" s="152"/>
      <c r="Q36" s="152"/>
      <c r="R36" s="152"/>
      <c r="S36" s="152"/>
      <c r="T36" s="152"/>
      <c r="U36" s="145"/>
      <c r="V36" s="145">
        <f>G36+U36</f>
        <v>0</v>
      </c>
      <c r="W36" s="328">
        <f>(V36+V37)/2</f>
        <v>0</v>
      </c>
      <c r="X36" s="328">
        <f>W36-D36</f>
        <v>-6</v>
      </c>
    </row>
    <row r="37" spans="1:24" x14ac:dyDescent="0.25">
      <c r="A37" s="175"/>
      <c r="B37" s="355"/>
      <c r="C37" s="145" t="s">
        <v>210</v>
      </c>
      <c r="D37" s="155">
        <v>6</v>
      </c>
      <c r="E37" s="147"/>
      <c r="F37" s="148"/>
      <c r="G37" s="146">
        <f t="shared" si="0"/>
        <v>0</v>
      </c>
      <c r="H37" s="149">
        <f t="shared" si="1"/>
        <v>0</v>
      </c>
      <c r="I37" s="326"/>
      <c r="J37" s="327"/>
      <c r="K37" s="326"/>
      <c r="L37" s="326"/>
      <c r="M37" s="357"/>
      <c r="N37" s="357"/>
      <c r="O37" s="152"/>
      <c r="P37" s="152"/>
      <c r="Q37" s="152"/>
      <c r="R37" s="152"/>
      <c r="S37" s="152"/>
      <c r="T37" s="152"/>
      <c r="U37" s="145"/>
      <c r="V37" s="145">
        <f>G37+U37</f>
        <v>0</v>
      </c>
      <c r="W37" s="328"/>
      <c r="X37" s="328"/>
    </row>
    <row r="38" spans="1:24" x14ac:dyDescent="0.25">
      <c r="A38" s="160"/>
      <c r="B38" s="333" t="s">
        <v>212</v>
      </c>
      <c r="C38" s="346" t="s">
        <v>209</v>
      </c>
      <c r="D38" s="346"/>
      <c r="E38" s="161">
        <f>SUM(E8,E10,E12,E14,E16,E18,E20,E22,E24,E26,E28,E30,E32,E34,E36)</f>
        <v>75</v>
      </c>
      <c r="F38" s="161">
        <f>SUM(F8,F10,F12,F14,F16,F18,F20,F22,F24,F26,F28,F30,F32)</f>
        <v>10</v>
      </c>
      <c r="G38" s="161">
        <f>SUM(G8,G10,G12,G14,G16,G18,G20,G22,G24,G26,G28,G30,G32,G34,G36)</f>
        <v>81</v>
      </c>
      <c r="H38" s="166"/>
      <c r="I38" s="329">
        <f>SUM(I8:I37)</f>
        <v>78.599999999999994</v>
      </c>
      <c r="J38" s="168"/>
      <c r="K38" s="329">
        <f>SUM(K8:K33)</f>
        <v>57</v>
      </c>
      <c r="L38" s="329">
        <f>SUM(L8:L37)</f>
        <v>8.1</v>
      </c>
      <c r="M38" s="160"/>
      <c r="N38" s="160"/>
      <c r="P38" s="152"/>
      <c r="Q38" s="152"/>
      <c r="R38" s="152"/>
      <c r="S38" s="161"/>
      <c r="T38" s="161"/>
      <c r="U38" s="161"/>
      <c r="W38" s="145"/>
      <c r="X38" s="145"/>
    </row>
    <row r="39" spans="1:24" x14ac:dyDescent="0.25">
      <c r="A39" s="160"/>
      <c r="B39" s="333"/>
      <c r="C39" s="330" t="s">
        <v>221</v>
      </c>
      <c r="D39" s="330"/>
      <c r="E39" s="161">
        <f>SUM(E9,E11,E13,E15,E17,E19,E21,E23,E25,E27,E29,E31,E33,E35,E37)</f>
        <v>69</v>
      </c>
      <c r="F39" s="161">
        <f>SUM(F9,F11,F13,F15,F17,F19,F21,F23,F25,F27,F29,F31,F33)</f>
        <v>12</v>
      </c>
      <c r="G39" s="161">
        <f>SUM(G9,G11,G13,G15,G17,G19,G21,G23,G25,G27,G29,G31,G33,G35,G37)</f>
        <v>76.199999999999989</v>
      </c>
      <c r="H39" s="166"/>
      <c r="I39" s="329"/>
      <c r="J39" s="168"/>
      <c r="K39" s="329"/>
      <c r="L39" s="329"/>
      <c r="M39" s="160"/>
      <c r="N39" s="160"/>
      <c r="P39" s="152"/>
      <c r="Q39" s="152"/>
      <c r="R39" s="165"/>
      <c r="S39" s="165"/>
      <c r="T39" s="165"/>
      <c r="U39" s="161"/>
      <c r="V39" s="161"/>
      <c r="W39" s="145"/>
      <c r="X39" s="145"/>
    </row>
    <row r="40" spans="1:24" x14ac:dyDescent="0.25">
      <c r="A40" s="160"/>
      <c r="B40" s="164"/>
      <c r="C40" s="165"/>
      <c r="D40" s="165"/>
      <c r="E40" s="165"/>
      <c r="F40" s="165"/>
      <c r="G40" s="165"/>
      <c r="H40" s="166"/>
      <c r="I40" s="167"/>
      <c r="J40" s="168"/>
      <c r="K40" s="167"/>
      <c r="L40" s="167"/>
      <c r="M40" s="160"/>
      <c r="N40" s="160"/>
      <c r="Q40" s="169"/>
      <c r="R40" s="165"/>
      <c r="S40" s="165"/>
      <c r="T40" s="165"/>
      <c r="U40" s="165"/>
      <c r="V40" s="165"/>
      <c r="W40" s="165"/>
      <c r="X40" s="165"/>
    </row>
    <row r="41" spans="1:24" ht="15.75" x14ac:dyDescent="0.25">
      <c r="A41" s="160"/>
      <c r="B41" s="170" t="s">
        <v>213</v>
      </c>
      <c r="C41" s="165"/>
      <c r="D41" s="165"/>
      <c r="E41" s="165"/>
      <c r="F41" s="165"/>
      <c r="G41" s="165"/>
      <c r="H41" s="166"/>
      <c r="I41" s="167"/>
      <c r="J41" s="168"/>
      <c r="K41" s="167"/>
      <c r="L41" s="167"/>
      <c r="M41" s="160"/>
      <c r="N41" s="160"/>
      <c r="Q41" s="169"/>
      <c r="R41" s="165"/>
      <c r="S41" s="165"/>
      <c r="T41" s="165"/>
      <c r="U41" s="165"/>
      <c r="V41" s="165"/>
      <c r="W41" s="165"/>
      <c r="X41" s="165"/>
    </row>
    <row r="42" spans="1:24" x14ac:dyDescent="0.25">
      <c r="A42" s="160"/>
      <c r="B42" s="164"/>
      <c r="C42" s="165"/>
      <c r="D42" s="165"/>
      <c r="E42" s="165"/>
      <c r="F42" s="165"/>
      <c r="G42" s="165"/>
      <c r="H42" s="166"/>
      <c r="I42" s="167"/>
      <c r="J42" s="168"/>
      <c r="K42" s="167"/>
      <c r="L42" s="167"/>
      <c r="M42" s="160"/>
      <c r="N42" s="160"/>
      <c r="Q42" s="169"/>
      <c r="R42" s="165"/>
      <c r="S42" s="165"/>
      <c r="T42" s="165"/>
      <c r="U42" s="165"/>
      <c r="V42" s="165"/>
      <c r="W42" s="165"/>
      <c r="X42" s="165"/>
    </row>
    <row r="43" spans="1:24" ht="14.25" customHeight="1" x14ac:dyDescent="0.25">
      <c r="B43" t="s">
        <v>214</v>
      </c>
      <c r="C43" s="310" t="s">
        <v>187</v>
      </c>
      <c r="D43" s="310"/>
      <c r="E43" s="310"/>
      <c r="F43" s="310"/>
      <c r="G43" s="310"/>
      <c r="H43" s="310"/>
      <c r="I43" s="310"/>
      <c r="J43" s="310"/>
      <c r="K43" s="310"/>
      <c r="L43" s="310"/>
      <c r="M43" s="310"/>
      <c r="N43" s="310"/>
      <c r="O43" s="311" t="s">
        <v>188</v>
      </c>
      <c r="P43" s="311"/>
      <c r="Q43" s="311"/>
      <c r="R43" s="311"/>
      <c r="S43" s="311"/>
      <c r="T43" s="311"/>
      <c r="U43" s="311"/>
      <c r="V43" s="312" t="s">
        <v>189</v>
      </c>
      <c r="W43" s="312"/>
      <c r="X43" s="312"/>
    </row>
    <row r="44" spans="1:24" ht="14.25" customHeight="1" x14ac:dyDescent="0.25">
      <c r="A44" s="313" t="s">
        <v>190</v>
      </c>
      <c r="B44" s="313" t="s">
        <v>191</v>
      </c>
      <c r="C44" s="314" t="s">
        <v>192</v>
      </c>
      <c r="D44" s="314" t="s">
        <v>193</v>
      </c>
      <c r="E44" s="315" t="s">
        <v>194</v>
      </c>
      <c r="F44" s="315" t="s">
        <v>195</v>
      </c>
      <c r="G44" s="318" t="s">
        <v>196</v>
      </c>
      <c r="H44" s="317" t="s">
        <v>197</v>
      </c>
      <c r="I44" s="318" t="s">
        <v>198</v>
      </c>
      <c r="J44" s="317" t="s">
        <v>197</v>
      </c>
      <c r="K44" s="315" t="s">
        <v>199</v>
      </c>
      <c r="L44" s="315" t="s">
        <v>200</v>
      </c>
      <c r="M44" s="319" t="s">
        <v>201</v>
      </c>
      <c r="N44" s="319"/>
      <c r="O44" s="320" t="s">
        <v>76</v>
      </c>
      <c r="P44" s="320"/>
      <c r="Q44" s="321" t="s">
        <v>133</v>
      </c>
      <c r="R44" s="321"/>
      <c r="S44" s="341" t="s">
        <v>215</v>
      </c>
      <c r="T44" s="341"/>
      <c r="U44" s="335" t="s">
        <v>203</v>
      </c>
      <c r="V44" s="335" t="s">
        <v>204</v>
      </c>
      <c r="W44" s="334" t="s">
        <v>205</v>
      </c>
      <c r="X44" s="335" t="s">
        <v>206</v>
      </c>
    </row>
    <row r="45" spans="1:24" ht="24.75" customHeight="1" x14ac:dyDescent="0.25">
      <c r="A45" s="313"/>
      <c r="B45" s="313"/>
      <c r="C45" s="314"/>
      <c r="D45" s="314"/>
      <c r="E45" s="315"/>
      <c r="F45" s="315"/>
      <c r="G45" s="318"/>
      <c r="H45" s="317"/>
      <c r="I45" s="318"/>
      <c r="J45" s="317"/>
      <c r="K45" s="315"/>
      <c r="L45" s="315"/>
      <c r="M45" s="133" t="s">
        <v>207</v>
      </c>
      <c r="N45" s="133" t="s">
        <v>216</v>
      </c>
      <c r="O45" s="134" t="s">
        <v>194</v>
      </c>
      <c r="P45" s="135" t="s">
        <v>195</v>
      </c>
      <c r="Q45" s="134" t="s">
        <v>194</v>
      </c>
      <c r="R45" s="135" t="s">
        <v>195</v>
      </c>
      <c r="S45" s="136" t="s">
        <v>194</v>
      </c>
      <c r="T45" s="137" t="s">
        <v>195</v>
      </c>
      <c r="U45" s="335"/>
      <c r="V45" s="335"/>
      <c r="W45" s="334"/>
      <c r="X45" s="335"/>
    </row>
    <row r="46" spans="1:24" ht="14.25" customHeight="1" x14ac:dyDescent="0.25">
      <c r="A46" s="336" t="s">
        <v>214</v>
      </c>
      <c r="B46" s="336"/>
      <c r="C46" s="128"/>
      <c r="D46" s="171"/>
      <c r="E46" s="171"/>
      <c r="F46" s="171"/>
      <c r="G46" s="171"/>
      <c r="H46" s="172"/>
      <c r="I46" s="173"/>
      <c r="J46" s="174"/>
      <c r="K46" s="174"/>
      <c r="L46" s="174"/>
      <c r="M46" s="173"/>
      <c r="N46" s="173"/>
    </row>
    <row r="47" spans="1:24" x14ac:dyDescent="0.25">
      <c r="A47" s="337">
        <v>16</v>
      </c>
      <c r="B47" s="355" t="s">
        <v>32</v>
      </c>
      <c r="C47" s="176" t="s">
        <v>209</v>
      </c>
      <c r="D47" s="177">
        <v>10</v>
      </c>
      <c r="E47" s="178">
        <v>0</v>
      </c>
      <c r="F47" s="200">
        <v>20</v>
      </c>
      <c r="G47" s="179">
        <f t="shared" ref="G47:G66" si="3">F47</f>
        <v>20</v>
      </c>
      <c r="H47" s="180">
        <f t="shared" ref="H47:H66" si="4">G47/D47*100</f>
        <v>200</v>
      </c>
      <c r="I47" s="338">
        <f>(G47+G48)/2</f>
        <v>12</v>
      </c>
      <c r="J47" s="339">
        <f>I47/10*100</f>
        <v>120</v>
      </c>
      <c r="K47" s="326">
        <f>IF(I47&lt;D47,"nema normu",D47)</f>
        <v>10</v>
      </c>
      <c r="L47" s="326">
        <f>IF(I47&gt;D47,I47-D47,0)</f>
        <v>2</v>
      </c>
      <c r="M47" s="337">
        <v>4</v>
      </c>
      <c r="N47" s="340">
        <v>3</v>
      </c>
      <c r="O47" s="152"/>
      <c r="P47" s="152"/>
      <c r="Q47" s="152"/>
      <c r="R47" s="153"/>
      <c r="S47" s="152"/>
      <c r="T47" s="152"/>
      <c r="U47" s="145"/>
      <c r="V47" s="145">
        <f t="shared" ref="V47:V66" si="5">G47+U47</f>
        <v>20</v>
      </c>
      <c r="W47" s="328">
        <f>(V47+V48)/2</f>
        <v>12</v>
      </c>
      <c r="X47" s="328">
        <f>W47-D47</f>
        <v>2</v>
      </c>
    </row>
    <row r="48" spans="1:24" x14ac:dyDescent="0.25">
      <c r="A48" s="337"/>
      <c r="B48" s="355"/>
      <c r="C48" s="145" t="s">
        <v>210</v>
      </c>
      <c r="D48" s="146">
        <v>10</v>
      </c>
      <c r="E48" s="147">
        <v>0</v>
      </c>
      <c r="F48" s="148">
        <v>4</v>
      </c>
      <c r="G48" s="181">
        <f t="shared" si="3"/>
        <v>4</v>
      </c>
      <c r="H48" s="149">
        <f t="shared" si="4"/>
        <v>40</v>
      </c>
      <c r="I48" s="338"/>
      <c r="J48" s="339"/>
      <c r="K48" s="326"/>
      <c r="L48" s="326"/>
      <c r="M48" s="337"/>
      <c r="N48" s="340"/>
      <c r="O48" s="152"/>
      <c r="P48" s="152"/>
      <c r="Q48" s="152"/>
      <c r="R48" s="153"/>
      <c r="S48" s="152"/>
      <c r="T48" s="152"/>
      <c r="U48" s="145"/>
      <c r="V48" s="145">
        <f t="shared" si="5"/>
        <v>4</v>
      </c>
      <c r="W48" s="328"/>
      <c r="X48" s="328"/>
    </row>
    <row r="49" spans="1:24" x14ac:dyDescent="0.25">
      <c r="A49" s="328">
        <v>17</v>
      </c>
      <c r="B49" s="355" t="s">
        <v>39</v>
      </c>
      <c r="C49" s="176" t="s">
        <v>209</v>
      </c>
      <c r="D49" s="177">
        <v>10</v>
      </c>
      <c r="E49" s="147">
        <v>0</v>
      </c>
      <c r="F49" s="148">
        <v>8</v>
      </c>
      <c r="G49" s="179">
        <f t="shared" si="3"/>
        <v>8</v>
      </c>
      <c r="H49" s="180">
        <f t="shared" si="4"/>
        <v>80</v>
      </c>
      <c r="I49" s="338">
        <f>(G49+G50)/2</f>
        <v>9</v>
      </c>
      <c r="J49" s="339">
        <f>I49/10*100</f>
        <v>90</v>
      </c>
      <c r="K49" s="326" t="str">
        <f>IF(I49&lt;D49,"nema normu",D49)</f>
        <v>nema normu</v>
      </c>
      <c r="L49" s="326">
        <f>IF(I49&gt;D49,I49-D49,0)</f>
        <v>0</v>
      </c>
      <c r="M49" s="328"/>
      <c r="N49" s="361"/>
      <c r="O49" s="152"/>
      <c r="P49" s="152"/>
      <c r="Q49" s="152"/>
      <c r="R49" s="152"/>
      <c r="S49" s="152"/>
      <c r="T49" s="152"/>
      <c r="U49" s="145"/>
      <c r="V49" s="145">
        <f t="shared" si="5"/>
        <v>8</v>
      </c>
      <c r="W49" s="328">
        <f>(V49+V50)/2</f>
        <v>9</v>
      </c>
      <c r="X49" s="328">
        <f>W49-D49</f>
        <v>-1</v>
      </c>
    </row>
    <row r="50" spans="1:24" x14ac:dyDescent="0.25">
      <c r="A50" s="328"/>
      <c r="B50" s="355"/>
      <c r="C50" s="145" t="s">
        <v>210</v>
      </c>
      <c r="D50" s="146">
        <v>10</v>
      </c>
      <c r="E50" s="147">
        <v>0</v>
      </c>
      <c r="F50" s="148">
        <v>10</v>
      </c>
      <c r="G50" s="181">
        <f t="shared" si="3"/>
        <v>10</v>
      </c>
      <c r="H50" s="149">
        <f t="shared" si="4"/>
        <v>100</v>
      </c>
      <c r="I50" s="338"/>
      <c r="J50" s="339"/>
      <c r="K50" s="326"/>
      <c r="L50" s="326"/>
      <c r="M50" s="328"/>
      <c r="N50" s="361"/>
      <c r="O50" s="152"/>
      <c r="P50" s="152"/>
      <c r="Q50" s="152"/>
      <c r="R50" s="152"/>
      <c r="S50" s="152"/>
      <c r="T50" s="152"/>
      <c r="U50" s="145"/>
      <c r="V50" s="145">
        <f t="shared" si="5"/>
        <v>10</v>
      </c>
      <c r="W50" s="328"/>
      <c r="X50" s="328"/>
    </row>
    <row r="51" spans="1:24" x14ac:dyDescent="0.25">
      <c r="A51" s="337">
        <v>18</v>
      </c>
      <c r="B51" s="355" t="s">
        <v>45</v>
      </c>
      <c r="C51" s="176" t="s">
        <v>209</v>
      </c>
      <c r="D51" s="177">
        <v>10</v>
      </c>
      <c r="E51" s="147">
        <v>0</v>
      </c>
      <c r="F51" s="148">
        <v>6</v>
      </c>
      <c r="G51" s="179">
        <f t="shared" si="3"/>
        <v>6</v>
      </c>
      <c r="H51" s="180">
        <f t="shared" si="4"/>
        <v>60</v>
      </c>
      <c r="I51" s="338">
        <f>(G51+G52)/2</f>
        <v>6</v>
      </c>
      <c r="J51" s="339">
        <f>I51/10*100</f>
        <v>60</v>
      </c>
      <c r="K51" s="326" t="str">
        <f>IF(I51&lt;D51,"nema normu",D51)</f>
        <v>nema normu</v>
      </c>
      <c r="L51" s="326">
        <f>IF(I51&gt;D51,I51-D51,0)</f>
        <v>0</v>
      </c>
      <c r="M51" s="328">
        <v>1</v>
      </c>
      <c r="N51" s="360">
        <v>1</v>
      </c>
      <c r="O51" s="152"/>
      <c r="P51" s="152"/>
      <c r="Q51" s="152"/>
      <c r="R51" s="152"/>
      <c r="S51" s="152"/>
      <c r="T51" s="152"/>
      <c r="U51" s="145"/>
      <c r="V51" s="145">
        <f t="shared" si="5"/>
        <v>6</v>
      </c>
      <c r="W51" s="328">
        <f>(V51+V52)/2</f>
        <v>8</v>
      </c>
      <c r="X51" s="328">
        <f>W51-D51</f>
        <v>-2</v>
      </c>
    </row>
    <row r="52" spans="1:24" x14ac:dyDescent="0.25">
      <c r="A52" s="337"/>
      <c r="B52" s="355"/>
      <c r="C52" s="145" t="s">
        <v>210</v>
      </c>
      <c r="D52" s="146">
        <v>10</v>
      </c>
      <c r="E52" s="147">
        <v>0</v>
      </c>
      <c r="F52" s="148">
        <v>6</v>
      </c>
      <c r="G52" s="181">
        <f t="shared" si="3"/>
        <v>6</v>
      </c>
      <c r="H52" s="149">
        <f t="shared" si="4"/>
        <v>60</v>
      </c>
      <c r="I52" s="338"/>
      <c r="J52" s="339"/>
      <c r="K52" s="326"/>
      <c r="L52" s="326"/>
      <c r="M52" s="328"/>
      <c r="N52" s="360"/>
      <c r="O52" s="152"/>
      <c r="P52" s="152">
        <v>4</v>
      </c>
      <c r="Q52" s="152"/>
      <c r="R52" s="152"/>
      <c r="S52" s="152"/>
      <c r="T52" s="152"/>
      <c r="U52" s="145">
        <v>4</v>
      </c>
      <c r="V52" s="145">
        <f t="shared" si="5"/>
        <v>10</v>
      </c>
      <c r="W52" s="328"/>
      <c r="X52" s="328"/>
    </row>
    <row r="53" spans="1:24" x14ac:dyDescent="0.25">
      <c r="A53" s="328">
        <v>19</v>
      </c>
      <c r="B53" s="355" t="s">
        <v>231</v>
      </c>
      <c r="C53" s="176" t="s">
        <v>209</v>
      </c>
      <c r="D53" s="177">
        <v>10</v>
      </c>
      <c r="E53" s="147">
        <v>0</v>
      </c>
      <c r="F53" s="148">
        <v>10</v>
      </c>
      <c r="G53" s="179">
        <f t="shared" si="3"/>
        <v>10</v>
      </c>
      <c r="H53" s="180">
        <f t="shared" si="4"/>
        <v>100</v>
      </c>
      <c r="I53" s="338">
        <f>(G53+G54)/2</f>
        <v>9</v>
      </c>
      <c r="J53" s="339">
        <f>I53/10*100</f>
        <v>90</v>
      </c>
      <c r="K53" s="326" t="str">
        <f>IF(I53&lt;D53,"nema normu",D53)</f>
        <v>nema normu</v>
      </c>
      <c r="L53" s="326">
        <f>IF(I53&gt;D53,I53-D53,0)</f>
        <v>0</v>
      </c>
      <c r="M53" s="363">
        <v>5</v>
      </c>
      <c r="N53" s="361">
        <v>5</v>
      </c>
      <c r="O53" s="152"/>
      <c r="P53" s="152"/>
      <c r="Q53" s="152"/>
      <c r="R53" s="152"/>
      <c r="S53" s="152"/>
      <c r="T53" s="152"/>
      <c r="U53" s="145"/>
      <c r="V53" s="145">
        <f t="shared" si="5"/>
        <v>10</v>
      </c>
      <c r="W53" s="328">
        <f>(V53+V54)/2</f>
        <v>9</v>
      </c>
      <c r="X53" s="328">
        <f>W53-D53</f>
        <v>-1</v>
      </c>
    </row>
    <row r="54" spans="1:24" x14ac:dyDescent="0.25">
      <c r="A54" s="328"/>
      <c r="B54" s="355"/>
      <c r="C54" s="145" t="s">
        <v>210</v>
      </c>
      <c r="D54" s="146">
        <v>10</v>
      </c>
      <c r="E54" s="147">
        <v>0</v>
      </c>
      <c r="F54" s="148">
        <v>8</v>
      </c>
      <c r="G54" s="181">
        <f t="shared" si="3"/>
        <v>8</v>
      </c>
      <c r="H54" s="149">
        <f t="shared" si="4"/>
        <v>80</v>
      </c>
      <c r="I54" s="338"/>
      <c r="J54" s="339"/>
      <c r="K54" s="326"/>
      <c r="L54" s="326"/>
      <c r="M54" s="363"/>
      <c r="N54" s="361"/>
      <c r="O54" s="152"/>
      <c r="P54" s="152"/>
      <c r="Q54" s="152"/>
      <c r="R54" s="152"/>
      <c r="S54" s="152"/>
      <c r="T54" s="152"/>
      <c r="U54" s="145"/>
      <c r="V54" s="145">
        <f t="shared" si="5"/>
        <v>8</v>
      </c>
      <c r="W54" s="328"/>
      <c r="X54" s="328"/>
    </row>
    <row r="55" spans="1:24" x14ac:dyDescent="0.25">
      <c r="A55" s="337">
        <v>20</v>
      </c>
      <c r="B55" s="362" t="s">
        <v>86</v>
      </c>
      <c r="C55" s="176" t="s">
        <v>209</v>
      </c>
      <c r="D55" s="177">
        <v>10</v>
      </c>
      <c r="E55" s="147">
        <v>0</v>
      </c>
      <c r="F55" s="148">
        <v>10</v>
      </c>
      <c r="G55" s="179">
        <f t="shared" si="3"/>
        <v>10</v>
      </c>
      <c r="H55" s="180">
        <f t="shared" si="4"/>
        <v>100</v>
      </c>
      <c r="I55" s="338">
        <f>(G55+G56)/2</f>
        <v>9</v>
      </c>
      <c r="J55" s="339">
        <f>I55/10*100</f>
        <v>90</v>
      </c>
      <c r="K55" s="326" t="str">
        <f>IF(I55&lt;D55,"nema normu",D55)</f>
        <v>nema normu</v>
      </c>
      <c r="L55" s="326">
        <f>IF(I55&gt;D55,I55-D55,0)</f>
        <v>0</v>
      </c>
      <c r="M55" s="328">
        <v>5</v>
      </c>
      <c r="N55" s="361">
        <v>2</v>
      </c>
      <c r="O55" s="152"/>
      <c r="P55" s="152"/>
      <c r="Q55" s="152">
        <v>3</v>
      </c>
      <c r="R55" s="152"/>
      <c r="S55" s="152"/>
      <c r="T55" s="152"/>
      <c r="U55" s="145">
        <v>3</v>
      </c>
      <c r="V55" s="145">
        <f t="shared" si="5"/>
        <v>13</v>
      </c>
      <c r="W55" s="328">
        <f>(V55+V56)/2</f>
        <v>13</v>
      </c>
      <c r="X55" s="328">
        <f>W55-D55</f>
        <v>3</v>
      </c>
    </row>
    <row r="56" spans="1:24" x14ac:dyDescent="0.25">
      <c r="A56" s="337"/>
      <c r="B56" s="362"/>
      <c r="C56" s="145" t="s">
        <v>210</v>
      </c>
      <c r="D56" s="146">
        <v>10</v>
      </c>
      <c r="E56" s="147">
        <v>0</v>
      </c>
      <c r="F56" s="148">
        <v>8</v>
      </c>
      <c r="G56" s="181">
        <f t="shared" si="3"/>
        <v>8</v>
      </c>
      <c r="H56" s="149">
        <f t="shared" si="4"/>
        <v>80</v>
      </c>
      <c r="I56" s="338"/>
      <c r="J56" s="339"/>
      <c r="K56" s="326"/>
      <c r="L56" s="326"/>
      <c r="M56" s="328"/>
      <c r="N56" s="361"/>
      <c r="O56" s="152"/>
      <c r="P56" s="152"/>
      <c r="Q56" s="152">
        <v>5</v>
      </c>
      <c r="R56" s="152"/>
      <c r="S56" s="152"/>
      <c r="T56" s="152"/>
      <c r="U56" s="145">
        <v>5</v>
      </c>
      <c r="V56" s="145">
        <f t="shared" si="5"/>
        <v>13</v>
      </c>
      <c r="W56" s="328"/>
      <c r="X56" s="328"/>
    </row>
    <row r="57" spans="1:24" x14ac:dyDescent="0.25">
      <c r="A57" s="328">
        <v>21</v>
      </c>
      <c r="B57" s="364" t="s">
        <v>57</v>
      </c>
      <c r="C57" s="176" t="s">
        <v>209</v>
      </c>
      <c r="D57" s="177">
        <v>10</v>
      </c>
      <c r="E57" s="147">
        <v>0</v>
      </c>
      <c r="F57" s="148">
        <v>6</v>
      </c>
      <c r="G57" s="179">
        <f t="shared" si="3"/>
        <v>6</v>
      </c>
      <c r="H57" s="180">
        <f t="shared" si="4"/>
        <v>60</v>
      </c>
      <c r="I57" s="338">
        <f>(G57+G58)/2</f>
        <v>7.5</v>
      </c>
      <c r="J57" s="339">
        <f>I57/10*100</f>
        <v>75</v>
      </c>
      <c r="K57" s="326" t="str">
        <f>IF(I57&lt;D57,"nema normu",D57)</f>
        <v>nema normu</v>
      </c>
      <c r="L57" s="326">
        <f>IF(I57&gt;D57,I57-D57,0)</f>
        <v>0</v>
      </c>
      <c r="M57" s="328">
        <v>1</v>
      </c>
      <c r="N57" s="360">
        <v>5</v>
      </c>
      <c r="O57" s="152"/>
      <c r="P57" s="152"/>
      <c r="Q57" s="152"/>
      <c r="R57" s="152"/>
      <c r="S57" s="152"/>
      <c r="T57" s="152"/>
      <c r="U57" s="145"/>
      <c r="V57" s="145">
        <f t="shared" si="5"/>
        <v>6</v>
      </c>
      <c r="W57" s="328">
        <f>(V57+V58)/2</f>
        <v>7.5</v>
      </c>
      <c r="X57" s="328">
        <f>W57-D57</f>
        <v>-2.5</v>
      </c>
    </row>
    <row r="58" spans="1:24" x14ac:dyDescent="0.25">
      <c r="A58" s="328"/>
      <c r="B58" s="364"/>
      <c r="C58" s="145" t="s">
        <v>210</v>
      </c>
      <c r="D58" s="146">
        <v>10</v>
      </c>
      <c r="E58" s="147">
        <v>0</v>
      </c>
      <c r="F58" s="148">
        <v>9</v>
      </c>
      <c r="G58" s="181">
        <f t="shared" si="3"/>
        <v>9</v>
      </c>
      <c r="H58" s="149">
        <f t="shared" si="4"/>
        <v>90</v>
      </c>
      <c r="I58" s="338"/>
      <c r="J58" s="339"/>
      <c r="K58" s="326"/>
      <c r="L58" s="326"/>
      <c r="M58" s="328"/>
      <c r="N58" s="360"/>
      <c r="O58" s="152"/>
      <c r="P58" s="152"/>
      <c r="Q58" s="152"/>
      <c r="R58" s="152"/>
      <c r="S58" s="152"/>
      <c r="T58" s="152"/>
      <c r="U58" s="145"/>
      <c r="V58" s="145">
        <f t="shared" si="5"/>
        <v>9</v>
      </c>
      <c r="W58" s="328"/>
      <c r="X58" s="328"/>
    </row>
    <row r="59" spans="1:24" x14ac:dyDescent="0.25">
      <c r="A59" s="337">
        <v>22</v>
      </c>
      <c r="B59" s="364" t="s">
        <v>232</v>
      </c>
      <c r="C59" s="176" t="s">
        <v>209</v>
      </c>
      <c r="D59" s="177">
        <v>10</v>
      </c>
      <c r="E59" s="147">
        <v>0</v>
      </c>
      <c r="F59" s="148"/>
      <c r="G59" s="179">
        <f t="shared" si="3"/>
        <v>0</v>
      </c>
      <c r="H59" s="180">
        <f t="shared" si="4"/>
        <v>0</v>
      </c>
      <c r="I59" s="338">
        <f>(G59+G60)/2</f>
        <v>0</v>
      </c>
      <c r="J59" s="339">
        <f>I59/10*100</f>
        <v>0</v>
      </c>
      <c r="K59" s="326" t="str">
        <f>IF(I59&lt;D59,"nema normu",D59)</f>
        <v>nema normu</v>
      </c>
      <c r="L59" s="326">
        <f>IF(I59&gt;D59,I59-D59,0)</f>
        <v>0</v>
      </c>
      <c r="M59" s="328">
        <v>6</v>
      </c>
      <c r="N59" s="361">
        <v>2</v>
      </c>
      <c r="O59" s="152"/>
      <c r="P59" s="152"/>
      <c r="Q59" s="152"/>
      <c r="R59" s="152"/>
      <c r="S59" s="152"/>
      <c r="T59" s="152"/>
      <c r="U59" s="145"/>
      <c r="V59" s="145">
        <f t="shared" si="5"/>
        <v>0</v>
      </c>
      <c r="W59" s="328">
        <f>(V59+V60)/2</f>
        <v>0</v>
      </c>
      <c r="X59" s="328">
        <f>W59-D59</f>
        <v>-10</v>
      </c>
    </row>
    <row r="60" spans="1:24" x14ac:dyDescent="0.25">
      <c r="A60" s="337"/>
      <c r="B60" s="364"/>
      <c r="C60" s="145" t="s">
        <v>210</v>
      </c>
      <c r="D60" s="146">
        <v>10</v>
      </c>
      <c r="E60" s="147">
        <v>0</v>
      </c>
      <c r="F60" s="148"/>
      <c r="G60" s="181">
        <f t="shared" si="3"/>
        <v>0</v>
      </c>
      <c r="H60" s="149">
        <f t="shared" si="4"/>
        <v>0</v>
      </c>
      <c r="I60" s="338"/>
      <c r="J60" s="339"/>
      <c r="K60" s="326"/>
      <c r="L60" s="326"/>
      <c r="M60" s="328"/>
      <c r="N60" s="361"/>
      <c r="O60" s="152"/>
      <c r="P60" s="152"/>
      <c r="Q60" s="152"/>
      <c r="R60" s="152"/>
      <c r="S60" s="152"/>
      <c r="T60" s="152"/>
      <c r="U60" s="145"/>
      <c r="V60" s="145">
        <f t="shared" si="5"/>
        <v>0</v>
      </c>
      <c r="W60" s="328"/>
      <c r="X60" s="328"/>
    </row>
    <row r="61" spans="1:24" ht="14.25" customHeight="1" x14ac:dyDescent="0.25">
      <c r="A61" s="328">
        <v>23</v>
      </c>
      <c r="B61" s="359" t="s">
        <v>69</v>
      </c>
      <c r="C61" s="176" t="s">
        <v>209</v>
      </c>
      <c r="D61" s="177">
        <v>10</v>
      </c>
      <c r="E61" s="147">
        <v>0</v>
      </c>
      <c r="F61" s="148">
        <v>12</v>
      </c>
      <c r="G61" s="179">
        <f t="shared" si="3"/>
        <v>12</v>
      </c>
      <c r="H61" s="180">
        <f t="shared" si="4"/>
        <v>120</v>
      </c>
      <c r="I61" s="338">
        <f>(G61+G62)/2</f>
        <v>13.5</v>
      </c>
      <c r="J61" s="339">
        <f>I61/10*100</f>
        <v>135</v>
      </c>
      <c r="K61" s="326">
        <f>IF(I61&lt;D61,"nema normu",D61)</f>
        <v>10</v>
      </c>
      <c r="L61" s="326">
        <f>IF(I61&gt;D61,I61-D61,0)</f>
        <v>3.5</v>
      </c>
      <c r="M61" s="328">
        <v>2</v>
      </c>
      <c r="N61" s="361">
        <v>4</v>
      </c>
      <c r="O61" s="152"/>
      <c r="P61" s="152"/>
      <c r="Q61" s="152"/>
      <c r="R61" s="152"/>
      <c r="S61" s="152"/>
      <c r="T61" s="152"/>
      <c r="U61" s="145"/>
      <c r="V61" s="145">
        <f t="shared" si="5"/>
        <v>12</v>
      </c>
      <c r="W61" s="328">
        <f>(V61+V62)/2</f>
        <v>13.5</v>
      </c>
      <c r="X61" s="328">
        <f>W61-D61</f>
        <v>3.5</v>
      </c>
    </row>
    <row r="62" spans="1:24" x14ac:dyDescent="0.25">
      <c r="A62" s="328"/>
      <c r="B62" s="359"/>
      <c r="C62" s="145" t="s">
        <v>210</v>
      </c>
      <c r="D62" s="146">
        <v>10</v>
      </c>
      <c r="E62" s="147">
        <v>0</v>
      </c>
      <c r="F62" s="148">
        <v>15</v>
      </c>
      <c r="G62" s="181">
        <f t="shared" si="3"/>
        <v>15</v>
      </c>
      <c r="H62" s="149">
        <f t="shared" si="4"/>
        <v>150</v>
      </c>
      <c r="I62" s="338"/>
      <c r="J62" s="339"/>
      <c r="K62" s="326"/>
      <c r="L62" s="326"/>
      <c r="M62" s="328"/>
      <c r="N62" s="361"/>
      <c r="O62" s="152"/>
      <c r="P62" s="152"/>
      <c r="Q62" s="152"/>
      <c r="R62" s="152"/>
      <c r="S62" s="152"/>
      <c r="T62" s="152"/>
      <c r="U62" s="145"/>
      <c r="V62" s="145">
        <f t="shared" si="5"/>
        <v>15</v>
      </c>
      <c r="W62" s="328"/>
      <c r="X62" s="328"/>
    </row>
    <row r="63" spans="1:24" x14ac:dyDescent="0.25">
      <c r="A63" s="337">
        <v>24</v>
      </c>
      <c r="B63" s="362"/>
      <c r="C63" s="176" t="s">
        <v>209</v>
      </c>
      <c r="D63" s="177">
        <v>10</v>
      </c>
      <c r="E63" s="147">
        <v>0</v>
      </c>
      <c r="F63" s="148"/>
      <c r="G63" s="179">
        <f t="shared" si="3"/>
        <v>0</v>
      </c>
      <c r="H63" s="180">
        <f t="shared" si="4"/>
        <v>0</v>
      </c>
      <c r="I63" s="338">
        <f>(G63+G64)/2</f>
        <v>0</v>
      </c>
      <c r="J63" s="339">
        <f>I63/10*100</f>
        <v>0</v>
      </c>
      <c r="K63" s="326" t="str">
        <f>IF(I63&lt;D63,"nema normu",D63)</f>
        <v>nema normu</v>
      </c>
      <c r="L63" s="326">
        <f>IF(I63&gt;D63,I63-D63,0)</f>
        <v>0</v>
      </c>
      <c r="M63" s="328"/>
      <c r="N63" s="361">
        <v>0</v>
      </c>
      <c r="O63" s="152"/>
      <c r="P63" s="152"/>
      <c r="Q63" s="152"/>
      <c r="R63" s="152"/>
      <c r="S63" s="152"/>
      <c r="T63" s="152"/>
      <c r="U63" s="145"/>
      <c r="V63" s="145">
        <f t="shared" si="5"/>
        <v>0</v>
      </c>
      <c r="W63" s="328">
        <f>(V63+V64)/2</f>
        <v>0</v>
      </c>
      <c r="X63" s="328">
        <f>W63-D63</f>
        <v>-10</v>
      </c>
    </row>
    <row r="64" spans="1:24" x14ac:dyDescent="0.25">
      <c r="A64" s="337"/>
      <c r="B64" s="362"/>
      <c r="C64" s="145" t="s">
        <v>210</v>
      </c>
      <c r="D64" s="146">
        <v>10</v>
      </c>
      <c r="E64" s="147">
        <v>0</v>
      </c>
      <c r="F64" s="148"/>
      <c r="G64" s="181">
        <f t="shared" si="3"/>
        <v>0</v>
      </c>
      <c r="H64" s="149">
        <f t="shared" si="4"/>
        <v>0</v>
      </c>
      <c r="I64" s="338"/>
      <c r="J64" s="339"/>
      <c r="K64" s="326"/>
      <c r="L64" s="326"/>
      <c r="M64" s="328"/>
      <c r="N64" s="361"/>
      <c r="O64" s="152"/>
      <c r="P64" s="152"/>
      <c r="Q64" s="152"/>
      <c r="R64" s="152"/>
      <c r="S64" s="152"/>
      <c r="T64" s="152"/>
      <c r="U64" s="145"/>
      <c r="V64" s="145">
        <f t="shared" si="5"/>
        <v>0</v>
      </c>
      <c r="W64" s="328"/>
      <c r="X64" s="328"/>
    </row>
    <row r="65" spans="1:24" x14ac:dyDescent="0.25">
      <c r="A65" s="328">
        <v>25</v>
      </c>
      <c r="B65" s="362"/>
      <c r="C65" s="176" t="s">
        <v>209</v>
      </c>
      <c r="D65" s="177">
        <v>10</v>
      </c>
      <c r="E65" s="147">
        <v>0</v>
      </c>
      <c r="F65" s="148">
        <v>0</v>
      </c>
      <c r="G65" s="181">
        <f t="shared" si="3"/>
        <v>0</v>
      </c>
      <c r="H65" s="149">
        <f t="shared" si="4"/>
        <v>0</v>
      </c>
      <c r="I65" s="338">
        <f>(G65+G66)/2</f>
        <v>0</v>
      </c>
      <c r="J65" s="339">
        <f>I65/10*100</f>
        <v>0</v>
      </c>
      <c r="K65" s="326" t="str">
        <f>IF(I65&lt;D65,"nema normu",D65)</f>
        <v>nema normu</v>
      </c>
      <c r="L65" s="326">
        <f>IF(I65&gt;D65,I65-D65,0)</f>
        <v>0</v>
      </c>
      <c r="M65" s="328">
        <v>0</v>
      </c>
      <c r="N65" s="361">
        <v>0</v>
      </c>
      <c r="O65" s="152"/>
      <c r="P65" s="152"/>
      <c r="Q65" s="152"/>
      <c r="R65" s="152"/>
      <c r="S65" s="152"/>
      <c r="T65" s="152"/>
      <c r="U65" s="145"/>
      <c r="V65" s="145">
        <f t="shared" si="5"/>
        <v>0</v>
      </c>
      <c r="W65" s="328">
        <f>(V65+V66)/2</f>
        <v>0</v>
      </c>
      <c r="X65" s="328">
        <f>W65-D65</f>
        <v>-10</v>
      </c>
    </row>
    <row r="66" spans="1:24" x14ac:dyDescent="0.25">
      <c r="A66" s="328"/>
      <c r="B66" s="362"/>
      <c r="C66" s="145" t="s">
        <v>210</v>
      </c>
      <c r="D66" s="146">
        <v>10</v>
      </c>
      <c r="E66" s="147">
        <v>0</v>
      </c>
      <c r="F66" s="148">
        <v>0</v>
      </c>
      <c r="G66" s="181">
        <f t="shared" si="3"/>
        <v>0</v>
      </c>
      <c r="H66" s="149">
        <f t="shared" si="4"/>
        <v>0</v>
      </c>
      <c r="I66" s="338"/>
      <c r="J66" s="339"/>
      <c r="K66" s="326"/>
      <c r="L66" s="326"/>
      <c r="M66" s="328"/>
      <c r="N66" s="361"/>
      <c r="O66" s="152"/>
      <c r="P66" s="152"/>
      <c r="Q66" s="152"/>
      <c r="R66" s="152"/>
      <c r="S66" s="152"/>
      <c r="T66" s="152"/>
      <c r="U66" s="145"/>
      <c r="V66" s="145">
        <f t="shared" si="5"/>
        <v>0</v>
      </c>
      <c r="W66" s="328"/>
      <c r="X66" s="328"/>
    </row>
    <row r="67" spans="1:24" x14ac:dyDescent="0.25">
      <c r="A67" s="160"/>
      <c r="B67" s="333" t="s">
        <v>212</v>
      </c>
      <c r="C67" s="346" t="s">
        <v>209</v>
      </c>
      <c r="D67" s="346"/>
      <c r="E67" s="161">
        <f>SUM(E47,E49,E51,E53,E55,E57,E59,E61,E65)</f>
        <v>0</v>
      </c>
      <c r="F67" s="161">
        <f>SUM(F47,F49,F51,F53,F55,F57,F59,F61,F63,F65)</f>
        <v>72</v>
      </c>
      <c r="G67" s="201">
        <f>SUM(G47,G49,G51,G53,G55,G57,G59,G61,H63,G65)</f>
        <v>72</v>
      </c>
      <c r="H67" s="166"/>
      <c r="I67" s="329">
        <f>SUM(I47:I66)</f>
        <v>66</v>
      </c>
      <c r="J67" s="168"/>
      <c r="K67" s="329">
        <f>SUM(K47:K66)</f>
        <v>20</v>
      </c>
      <c r="L67" s="329">
        <f>SUM(L47:L66)</f>
        <v>5.5</v>
      </c>
      <c r="M67" s="160"/>
      <c r="N67" s="160"/>
      <c r="O67" s="145"/>
      <c r="P67" s="145"/>
      <c r="Q67" s="145"/>
      <c r="R67" s="145"/>
      <c r="S67" s="145"/>
      <c r="T67" s="145"/>
      <c r="U67" s="145"/>
      <c r="V67" s="145"/>
      <c r="W67" s="145"/>
      <c r="X67" s="145"/>
    </row>
    <row r="68" spans="1:24" x14ac:dyDescent="0.25">
      <c r="A68" s="160"/>
      <c r="B68" s="333"/>
      <c r="C68" s="330" t="s">
        <v>221</v>
      </c>
      <c r="D68" s="330"/>
      <c r="E68" s="161">
        <f>SUM(E48,E50,E52,E54,E56,E58,E60,E62,E66)</f>
        <v>0</v>
      </c>
      <c r="F68" s="161">
        <f>SUM(F48,F50,F52,F54,F56,F58,F60,F62,F64,F66)</f>
        <v>60</v>
      </c>
      <c r="G68" s="161">
        <f>SUM(G48,G50,G52,G54,G56,G58,G60,G62,G64,G66)</f>
        <v>60</v>
      </c>
      <c r="H68" s="166"/>
      <c r="I68" s="329"/>
      <c r="J68" s="168"/>
      <c r="K68" s="329"/>
      <c r="L68" s="329"/>
      <c r="M68" s="160"/>
      <c r="N68" s="160"/>
      <c r="O68" s="145"/>
      <c r="P68" s="145"/>
      <c r="Q68" s="145"/>
      <c r="R68" s="145"/>
      <c r="S68" s="145"/>
      <c r="T68" s="145"/>
      <c r="U68" s="145"/>
      <c r="V68" s="145"/>
      <c r="W68" s="145"/>
      <c r="X68" s="145"/>
    </row>
    <row r="69" spans="1:24" x14ac:dyDescent="0.25">
      <c r="A69" s="160"/>
      <c r="B69" s="165"/>
      <c r="C69" s="165"/>
      <c r="D69" s="165"/>
      <c r="E69" s="165"/>
      <c r="F69" s="165"/>
      <c r="G69" s="165"/>
      <c r="H69" s="166"/>
      <c r="I69" s="167"/>
      <c r="J69" s="168"/>
      <c r="K69" s="167"/>
      <c r="L69" s="167"/>
      <c r="M69" s="160"/>
      <c r="N69" s="160"/>
    </row>
    <row r="70" spans="1:24" x14ac:dyDescent="0.25">
      <c r="A70" s="160"/>
      <c r="B70" s="165"/>
      <c r="C70" s="165"/>
      <c r="D70" s="165"/>
      <c r="E70" s="165"/>
      <c r="F70" s="165"/>
      <c r="G70" s="165"/>
      <c r="H70" s="166"/>
      <c r="I70" s="167"/>
      <c r="J70" s="168"/>
      <c r="K70" s="167"/>
      <c r="L70" s="167"/>
      <c r="M70" s="160"/>
      <c r="N70" s="160"/>
    </row>
    <row r="71" spans="1:24" x14ac:dyDescent="0.25">
      <c r="A71" s="160"/>
      <c r="B71" s="189"/>
      <c r="D71" s="132"/>
      <c r="E71" s="132"/>
      <c r="F71" s="132"/>
      <c r="G71" s="132"/>
      <c r="H71" s="166"/>
      <c r="I71" s="190"/>
      <c r="J71" s="168"/>
      <c r="K71" s="168"/>
      <c r="L71" s="168"/>
      <c r="M71" s="160"/>
      <c r="N71" s="160"/>
    </row>
    <row r="72" spans="1:24" x14ac:dyDescent="0.25">
      <c r="A72" s="131" t="s">
        <v>219</v>
      </c>
      <c r="D72" s="132"/>
      <c r="E72" s="132"/>
      <c r="G72" s="132"/>
      <c r="H72" s="132"/>
      <c r="M72" s="160"/>
      <c r="N72" s="160"/>
    </row>
    <row r="73" spans="1:24" x14ac:dyDescent="0.25">
      <c r="D73" s="132"/>
      <c r="E73" s="132"/>
      <c r="G73" s="132"/>
      <c r="H73" s="132"/>
      <c r="M73" s="160"/>
      <c r="N73" s="160"/>
    </row>
    <row r="74" spans="1:24" ht="14.25" customHeight="1" x14ac:dyDescent="0.25">
      <c r="A74" s="313" t="s">
        <v>190</v>
      </c>
      <c r="B74" s="313" t="s">
        <v>191</v>
      </c>
      <c r="C74" s="347" t="s">
        <v>192</v>
      </c>
      <c r="D74" s="347" t="s">
        <v>193</v>
      </c>
      <c r="E74" s="335" t="s">
        <v>194</v>
      </c>
      <c r="F74" s="335" t="s">
        <v>195</v>
      </c>
      <c r="G74" s="348" t="s">
        <v>196</v>
      </c>
      <c r="H74" s="349" t="s">
        <v>197</v>
      </c>
      <c r="I74" s="348" t="s">
        <v>198</v>
      </c>
      <c r="J74" s="349" t="s">
        <v>197</v>
      </c>
      <c r="K74" s="335" t="s">
        <v>199</v>
      </c>
      <c r="L74" s="335" t="s">
        <v>200</v>
      </c>
      <c r="M74" s="350" t="s">
        <v>201</v>
      </c>
      <c r="N74" s="350"/>
    </row>
    <row r="75" spans="1:24" x14ac:dyDescent="0.25">
      <c r="A75" s="313"/>
      <c r="B75" s="313"/>
      <c r="C75" s="347"/>
      <c r="D75" s="347"/>
      <c r="E75" s="335"/>
      <c r="F75" s="335"/>
      <c r="G75" s="348"/>
      <c r="H75" s="349"/>
      <c r="I75" s="348"/>
      <c r="J75" s="349"/>
      <c r="K75" s="335"/>
      <c r="L75" s="335"/>
      <c r="M75" s="133" t="s">
        <v>207</v>
      </c>
      <c r="N75" s="133" t="s">
        <v>208</v>
      </c>
    </row>
    <row r="76" spans="1:24" x14ac:dyDescent="0.25">
      <c r="D76" s="132"/>
      <c r="E76" s="132"/>
      <c r="G76" s="132"/>
      <c r="H76" s="132"/>
      <c r="M76" s="160"/>
      <c r="N76" s="160"/>
    </row>
    <row r="77" spans="1:24" x14ac:dyDescent="0.25">
      <c r="A77" s="328">
        <v>1</v>
      </c>
      <c r="B77" s="355" t="s">
        <v>75</v>
      </c>
      <c r="C77" s="176" t="s">
        <v>209</v>
      </c>
      <c r="D77" s="179">
        <v>6</v>
      </c>
      <c r="E77" s="147">
        <v>4</v>
      </c>
      <c r="F77" s="148">
        <v>0</v>
      </c>
      <c r="G77" s="177">
        <f t="shared" ref="G77:G82" si="6">E77+(F77*0.6)</f>
        <v>4</v>
      </c>
      <c r="H77" s="198">
        <f t="shared" ref="H77:H94" si="7">G77/D77*100</f>
        <v>66.666666666666657</v>
      </c>
      <c r="I77" s="326">
        <f>(G77+G78)/2</f>
        <v>2</v>
      </c>
      <c r="J77" s="327">
        <f>I77/D77*100</f>
        <v>33.333333333333329</v>
      </c>
      <c r="K77" s="326" t="s">
        <v>220</v>
      </c>
      <c r="L77" s="326">
        <f>I77</f>
        <v>2</v>
      </c>
      <c r="M77" s="351">
        <v>1</v>
      </c>
      <c r="N77" s="351"/>
    </row>
    <row r="78" spans="1:24" x14ac:dyDescent="0.25">
      <c r="A78" s="328"/>
      <c r="B78" s="355"/>
      <c r="C78" s="145" t="s">
        <v>210</v>
      </c>
      <c r="D78" s="146">
        <v>6</v>
      </c>
      <c r="E78" s="147"/>
      <c r="F78" s="148"/>
      <c r="G78" s="177">
        <f t="shared" si="6"/>
        <v>0</v>
      </c>
      <c r="H78" s="198">
        <f t="shared" si="7"/>
        <v>0</v>
      </c>
      <c r="I78" s="326"/>
      <c r="J78" s="327"/>
      <c r="K78" s="326"/>
      <c r="L78" s="326"/>
      <c r="M78" s="351"/>
      <c r="N78" s="351"/>
    </row>
    <row r="79" spans="1:24" x14ac:dyDescent="0.25">
      <c r="A79" s="192">
        <v>2</v>
      </c>
      <c r="B79" s="365" t="s">
        <v>84</v>
      </c>
      <c r="C79" s="176" t="s">
        <v>209</v>
      </c>
      <c r="D79" s="179">
        <v>6</v>
      </c>
      <c r="E79" s="147">
        <v>4</v>
      </c>
      <c r="F79" s="148"/>
      <c r="G79" s="177">
        <f t="shared" si="6"/>
        <v>4</v>
      </c>
      <c r="H79" s="198">
        <f t="shared" si="7"/>
        <v>66.666666666666657</v>
      </c>
      <c r="I79" s="326">
        <f>(G79+G80)/2</f>
        <v>4</v>
      </c>
      <c r="J79" s="327">
        <f>I79/D79*100</f>
        <v>66.666666666666657</v>
      </c>
      <c r="K79" s="326" t="s">
        <v>220</v>
      </c>
      <c r="L79" s="326">
        <f>I79</f>
        <v>4</v>
      </c>
      <c r="M79" s="192">
        <v>1</v>
      </c>
      <c r="N79" s="192">
        <v>0</v>
      </c>
    </row>
    <row r="80" spans="1:24" x14ac:dyDescent="0.25">
      <c r="A80" s="192"/>
      <c r="B80" s="365"/>
      <c r="C80" s="145" t="s">
        <v>210</v>
      </c>
      <c r="D80" s="146">
        <v>6</v>
      </c>
      <c r="E80" s="147">
        <v>4</v>
      </c>
      <c r="F80" s="148"/>
      <c r="G80" s="177">
        <f t="shared" si="6"/>
        <v>4</v>
      </c>
      <c r="H80" s="198">
        <f t="shared" si="7"/>
        <v>66.666666666666657</v>
      </c>
      <c r="I80" s="326"/>
      <c r="J80" s="327"/>
      <c r="K80" s="326"/>
      <c r="L80" s="326"/>
      <c r="M80" s="192"/>
      <c r="N80" s="192"/>
    </row>
    <row r="81" spans="1:14" x14ac:dyDescent="0.25">
      <c r="A81" s="328">
        <v>3</v>
      </c>
      <c r="B81" s="362" t="s">
        <v>42</v>
      </c>
      <c r="C81" s="176" t="s">
        <v>209</v>
      </c>
      <c r="D81" s="177">
        <v>6</v>
      </c>
      <c r="E81" s="147">
        <v>4</v>
      </c>
      <c r="F81" s="148"/>
      <c r="G81" s="177">
        <f t="shared" si="6"/>
        <v>4</v>
      </c>
      <c r="H81" s="198">
        <f t="shared" si="7"/>
        <v>66.666666666666657</v>
      </c>
      <c r="I81" s="326">
        <f>(G81+G82)/2</f>
        <v>2</v>
      </c>
      <c r="J81" s="327">
        <f>I81/D81*100</f>
        <v>33.333333333333329</v>
      </c>
      <c r="K81" s="326" t="s">
        <v>220</v>
      </c>
      <c r="L81" s="326">
        <f>I81</f>
        <v>2</v>
      </c>
      <c r="M81" s="328">
        <v>1</v>
      </c>
      <c r="N81" s="328"/>
    </row>
    <row r="82" spans="1:14" x14ac:dyDescent="0.25">
      <c r="A82" s="328"/>
      <c r="B82" s="362"/>
      <c r="C82" s="145" t="s">
        <v>210</v>
      </c>
      <c r="D82" s="191">
        <v>6</v>
      </c>
      <c r="E82" s="147"/>
      <c r="F82" s="148"/>
      <c r="G82" s="146">
        <f t="shared" si="6"/>
        <v>0</v>
      </c>
      <c r="H82" s="149">
        <f t="shared" si="7"/>
        <v>0</v>
      </c>
      <c r="I82" s="326"/>
      <c r="J82" s="327"/>
      <c r="K82" s="326"/>
      <c r="L82" s="326"/>
      <c r="M82" s="328"/>
      <c r="N82" s="328"/>
    </row>
    <row r="83" spans="1:14" x14ac:dyDescent="0.25">
      <c r="A83" s="337">
        <v>4</v>
      </c>
      <c r="B83" s="365" t="s">
        <v>108</v>
      </c>
      <c r="C83" s="145" t="s">
        <v>209</v>
      </c>
      <c r="D83" s="146">
        <v>6</v>
      </c>
      <c r="E83" s="147"/>
      <c r="F83" s="148"/>
      <c r="G83" s="179">
        <f>F83</f>
        <v>0</v>
      </c>
      <c r="H83" s="180">
        <f t="shared" si="7"/>
        <v>0</v>
      </c>
      <c r="I83" s="338">
        <f>(G83+G84)/2</f>
        <v>0</v>
      </c>
      <c r="J83" s="339">
        <f>I83/D83*100</f>
        <v>0</v>
      </c>
      <c r="K83" s="338" t="s">
        <v>220</v>
      </c>
      <c r="L83" s="338">
        <f>I83</f>
        <v>0</v>
      </c>
      <c r="M83" s="328">
        <v>0</v>
      </c>
      <c r="N83" s="328">
        <v>1</v>
      </c>
    </row>
    <row r="84" spans="1:14" x14ac:dyDescent="0.25">
      <c r="A84" s="337"/>
      <c r="B84" s="365"/>
      <c r="C84" s="145" t="s">
        <v>210</v>
      </c>
      <c r="D84" s="146">
        <v>6</v>
      </c>
      <c r="E84" s="147">
        <v>4</v>
      </c>
      <c r="F84" s="148"/>
      <c r="G84" s="181">
        <f>F84</f>
        <v>0</v>
      </c>
      <c r="H84" s="149">
        <f t="shared" si="7"/>
        <v>0</v>
      </c>
      <c r="I84" s="338"/>
      <c r="J84" s="339"/>
      <c r="K84" s="338"/>
      <c r="L84" s="338"/>
      <c r="M84" s="328"/>
      <c r="N84" s="328"/>
    </row>
    <row r="85" spans="1:14" x14ac:dyDescent="0.25">
      <c r="A85" s="337">
        <v>5</v>
      </c>
      <c r="B85" s="365" t="s">
        <v>128</v>
      </c>
      <c r="C85" s="145" t="s">
        <v>209</v>
      </c>
      <c r="D85" s="146">
        <v>6</v>
      </c>
      <c r="E85" s="147"/>
      <c r="F85" s="148"/>
      <c r="G85" s="179">
        <f t="shared" ref="G85:G94" si="8">E85+(F85*0.6)</f>
        <v>0</v>
      </c>
      <c r="H85" s="180">
        <f t="shared" si="7"/>
        <v>0</v>
      </c>
      <c r="I85" s="338">
        <f>(G85+G86)/2</f>
        <v>2</v>
      </c>
      <c r="J85" s="339">
        <f>I85/D85*100</f>
        <v>33.333333333333329</v>
      </c>
      <c r="K85" s="338" t="s">
        <v>220</v>
      </c>
      <c r="L85" s="338">
        <f>I85</f>
        <v>2</v>
      </c>
      <c r="M85" s="328">
        <v>4</v>
      </c>
      <c r="N85" s="328">
        <v>1</v>
      </c>
    </row>
    <row r="86" spans="1:14" x14ac:dyDescent="0.25">
      <c r="A86" s="337"/>
      <c r="B86" s="365"/>
      <c r="C86" s="145" t="s">
        <v>210</v>
      </c>
      <c r="D86" s="146">
        <v>6</v>
      </c>
      <c r="E86" s="147">
        <v>4</v>
      </c>
      <c r="F86" s="148"/>
      <c r="G86" s="179">
        <f t="shared" si="8"/>
        <v>4</v>
      </c>
      <c r="H86" s="180">
        <f t="shared" si="7"/>
        <v>66.666666666666657</v>
      </c>
      <c r="I86" s="338"/>
      <c r="J86" s="339"/>
      <c r="K86" s="338"/>
      <c r="L86" s="338"/>
      <c r="M86" s="328"/>
      <c r="N86" s="328"/>
    </row>
    <row r="87" spans="1:14" x14ac:dyDescent="0.25">
      <c r="A87" s="337">
        <v>6</v>
      </c>
      <c r="B87" s="355" t="s">
        <v>88</v>
      </c>
      <c r="C87" s="145" t="s">
        <v>209</v>
      </c>
      <c r="D87" s="146">
        <v>6</v>
      </c>
      <c r="E87" s="147">
        <v>8</v>
      </c>
      <c r="F87" s="148"/>
      <c r="G87" s="179">
        <f t="shared" si="8"/>
        <v>8</v>
      </c>
      <c r="H87" s="180">
        <f t="shared" si="7"/>
        <v>133.33333333333331</v>
      </c>
      <c r="I87" s="338">
        <f>(G87+G88)/2</f>
        <v>6</v>
      </c>
      <c r="J87" s="339">
        <f>I87/D88*100</f>
        <v>100</v>
      </c>
      <c r="K87" s="338" t="s">
        <v>220</v>
      </c>
      <c r="L87" s="338">
        <f>I87</f>
        <v>6</v>
      </c>
      <c r="M87" s="328">
        <v>1</v>
      </c>
      <c r="N87" s="328">
        <v>1</v>
      </c>
    </row>
    <row r="88" spans="1:14" x14ac:dyDescent="0.25">
      <c r="A88" s="337"/>
      <c r="B88" s="355"/>
      <c r="C88" s="145" t="s">
        <v>210</v>
      </c>
      <c r="D88" s="146">
        <v>6</v>
      </c>
      <c r="E88" s="147">
        <v>4</v>
      </c>
      <c r="F88" s="148"/>
      <c r="G88" s="179">
        <f t="shared" si="8"/>
        <v>4</v>
      </c>
      <c r="H88" s="180">
        <f t="shared" si="7"/>
        <v>66.666666666666657</v>
      </c>
      <c r="I88" s="338"/>
      <c r="J88" s="339"/>
      <c r="K88" s="338"/>
      <c r="L88" s="338"/>
      <c r="M88" s="328"/>
      <c r="N88" s="328"/>
    </row>
    <row r="89" spans="1:14" x14ac:dyDescent="0.25">
      <c r="A89" s="159">
        <v>7</v>
      </c>
      <c r="B89" s="355" t="s">
        <v>134</v>
      </c>
      <c r="C89" s="145" t="s">
        <v>209</v>
      </c>
      <c r="D89" s="146">
        <v>10</v>
      </c>
      <c r="E89" s="147"/>
      <c r="F89" s="148"/>
      <c r="G89" s="179">
        <f t="shared" si="8"/>
        <v>0</v>
      </c>
      <c r="H89" s="180">
        <f t="shared" si="7"/>
        <v>0</v>
      </c>
      <c r="I89" s="338">
        <f>(G89+G90)/2</f>
        <v>0.5</v>
      </c>
      <c r="J89" s="339">
        <f>I89/D90*100</f>
        <v>5</v>
      </c>
      <c r="K89" s="338" t="s">
        <v>220</v>
      </c>
      <c r="L89" s="338">
        <f>I89</f>
        <v>0.5</v>
      </c>
      <c r="M89" s="328"/>
      <c r="N89" s="328">
        <v>1</v>
      </c>
    </row>
    <row r="90" spans="1:14" x14ac:dyDescent="0.25">
      <c r="A90" s="175"/>
      <c r="B90" s="355"/>
      <c r="C90" s="145" t="s">
        <v>210</v>
      </c>
      <c r="D90" s="146">
        <v>10</v>
      </c>
      <c r="E90" s="147">
        <v>1</v>
      </c>
      <c r="F90" s="148">
        <v>0</v>
      </c>
      <c r="G90" s="179">
        <f t="shared" si="8"/>
        <v>1</v>
      </c>
      <c r="H90" s="180">
        <f t="shared" si="7"/>
        <v>10</v>
      </c>
      <c r="I90" s="338"/>
      <c r="J90" s="339"/>
      <c r="K90" s="338"/>
      <c r="L90" s="338"/>
      <c r="M90" s="328"/>
      <c r="N90" s="328"/>
    </row>
    <row r="91" spans="1:14" x14ac:dyDescent="0.25">
      <c r="A91" s="159">
        <v>8</v>
      </c>
      <c r="B91" s="355" t="s">
        <v>161</v>
      </c>
      <c r="C91" s="145" t="s">
        <v>209</v>
      </c>
      <c r="D91" s="146">
        <v>6</v>
      </c>
      <c r="E91" s="147"/>
      <c r="F91" s="148"/>
      <c r="G91" s="179">
        <f t="shared" si="8"/>
        <v>0</v>
      </c>
      <c r="H91" s="180">
        <f t="shared" si="7"/>
        <v>0</v>
      </c>
      <c r="I91" s="338">
        <f>(G91+G92)/2</f>
        <v>0</v>
      </c>
      <c r="J91" s="339">
        <f>I91/D92*100</f>
        <v>0</v>
      </c>
      <c r="K91" s="338" t="s">
        <v>220</v>
      </c>
      <c r="L91" s="338">
        <f>I91</f>
        <v>0</v>
      </c>
      <c r="M91" s="328">
        <v>1</v>
      </c>
      <c r="N91" s="328"/>
    </row>
    <row r="92" spans="1:14" x14ac:dyDescent="0.25">
      <c r="A92" s="175"/>
      <c r="B92" s="355"/>
      <c r="C92" s="145" t="s">
        <v>210</v>
      </c>
      <c r="D92" s="146">
        <v>6</v>
      </c>
      <c r="E92" s="147"/>
      <c r="F92" s="148"/>
      <c r="G92" s="179">
        <f t="shared" si="8"/>
        <v>0</v>
      </c>
      <c r="H92" s="180">
        <f t="shared" si="7"/>
        <v>0</v>
      </c>
      <c r="I92" s="338"/>
      <c r="J92" s="339"/>
      <c r="K92" s="338"/>
      <c r="L92" s="338"/>
      <c r="M92" s="328"/>
      <c r="N92" s="328"/>
    </row>
    <row r="93" spans="1:14" ht="14.25" customHeight="1" x14ac:dyDescent="0.25">
      <c r="A93" s="337">
        <v>9</v>
      </c>
      <c r="B93" s="359" t="s">
        <v>164</v>
      </c>
      <c r="C93" s="145" t="s">
        <v>209</v>
      </c>
      <c r="D93" s="146">
        <v>6</v>
      </c>
      <c r="E93" s="147"/>
      <c r="F93" s="148"/>
      <c r="G93" s="179">
        <f t="shared" si="8"/>
        <v>0</v>
      </c>
      <c r="H93" s="180">
        <f t="shared" si="7"/>
        <v>0</v>
      </c>
      <c r="I93" s="338">
        <f>(G93+G94)/2</f>
        <v>0</v>
      </c>
      <c r="J93" s="339">
        <f>I93/D94*100</f>
        <v>0</v>
      </c>
      <c r="K93" s="338" t="s">
        <v>220</v>
      </c>
      <c r="L93" s="338">
        <f>I93</f>
        <v>0</v>
      </c>
      <c r="M93" s="328"/>
      <c r="N93" s="328">
        <v>1</v>
      </c>
    </row>
    <row r="94" spans="1:14" x14ac:dyDescent="0.25">
      <c r="A94" s="337"/>
      <c r="B94" s="359"/>
      <c r="C94" s="145" t="s">
        <v>210</v>
      </c>
      <c r="D94" s="146">
        <v>6</v>
      </c>
      <c r="E94" s="147"/>
      <c r="F94" s="148"/>
      <c r="G94" s="179">
        <f t="shared" si="8"/>
        <v>0</v>
      </c>
      <c r="H94" s="180">
        <f t="shared" si="7"/>
        <v>0</v>
      </c>
      <c r="I94" s="338"/>
      <c r="J94" s="339"/>
      <c r="K94" s="338"/>
      <c r="L94" s="338"/>
      <c r="M94" s="328"/>
      <c r="N94" s="328"/>
    </row>
    <row r="95" spans="1:14" x14ac:dyDescent="0.25">
      <c r="A95" s="337">
        <v>10</v>
      </c>
      <c r="B95" s="365" t="s">
        <v>132</v>
      </c>
      <c r="C95" s="176" t="s">
        <v>209</v>
      </c>
      <c r="D95" s="179">
        <v>6</v>
      </c>
      <c r="E95" s="178"/>
      <c r="F95" s="148"/>
      <c r="G95" s="146"/>
      <c r="H95" s="166"/>
      <c r="I95" s="183"/>
      <c r="J95" s="327"/>
      <c r="K95" s="326"/>
      <c r="L95" s="326"/>
      <c r="M95" s="328"/>
      <c r="N95" s="328">
        <v>1</v>
      </c>
    </row>
    <row r="96" spans="1:14" x14ac:dyDescent="0.25">
      <c r="A96" s="337"/>
      <c r="B96" s="365"/>
      <c r="C96" s="145" t="s">
        <v>210</v>
      </c>
      <c r="D96" s="146">
        <v>6</v>
      </c>
      <c r="E96" s="147">
        <v>3</v>
      </c>
      <c r="F96" s="148"/>
      <c r="G96" s="146"/>
      <c r="H96" s="166"/>
      <c r="I96" s="183"/>
      <c r="J96" s="327"/>
      <c r="K96" s="326"/>
      <c r="L96" s="326"/>
      <c r="M96" s="328"/>
      <c r="N96" s="328"/>
    </row>
    <row r="97" spans="1:14" x14ac:dyDescent="0.25">
      <c r="A97" s="337">
        <v>11</v>
      </c>
      <c r="B97" s="193"/>
      <c r="C97" s="145" t="s">
        <v>209</v>
      </c>
      <c r="D97" s="146">
        <v>10</v>
      </c>
      <c r="E97" s="147"/>
      <c r="F97" s="148"/>
      <c r="G97" s="179">
        <f>E97+(F97*0.6)</f>
        <v>0</v>
      </c>
      <c r="H97" s="202">
        <f>G97/D97*100</f>
        <v>0</v>
      </c>
      <c r="I97" s="338">
        <f>(G97+G98)/2</f>
        <v>0</v>
      </c>
      <c r="J97" s="339">
        <f>I97/D98*100</f>
        <v>0</v>
      </c>
      <c r="K97" s="338" t="s">
        <v>220</v>
      </c>
      <c r="L97" s="338">
        <f>I97</f>
        <v>0</v>
      </c>
      <c r="M97" s="328"/>
      <c r="N97" s="328">
        <v>1</v>
      </c>
    </row>
    <row r="98" spans="1:14" x14ac:dyDescent="0.25">
      <c r="A98" s="337"/>
      <c r="B98" s="193"/>
      <c r="C98" s="145" t="s">
        <v>210</v>
      </c>
      <c r="D98" s="146">
        <v>10</v>
      </c>
      <c r="E98" s="147"/>
      <c r="F98" s="148"/>
      <c r="G98" s="179">
        <f>E98+(F98*0.6)</f>
        <v>0</v>
      </c>
      <c r="H98" s="202">
        <f>G98/D98*100</f>
        <v>0</v>
      </c>
      <c r="I98" s="338"/>
      <c r="J98" s="339"/>
      <c r="K98" s="338"/>
      <c r="L98" s="338"/>
      <c r="M98" s="328"/>
      <c r="N98" s="328"/>
    </row>
    <row r="99" spans="1:14" x14ac:dyDescent="0.25">
      <c r="A99" s="337">
        <v>12</v>
      </c>
      <c r="B99" s="193"/>
      <c r="C99" s="145" t="s">
        <v>209</v>
      </c>
      <c r="D99" s="146">
        <v>6</v>
      </c>
      <c r="E99" s="147"/>
      <c r="F99" s="148"/>
      <c r="G99" s="179"/>
      <c r="H99" s="202">
        <f>G99/D99*100</f>
        <v>0</v>
      </c>
      <c r="I99" s="338">
        <f>(G99+G100)/2</f>
        <v>0</v>
      </c>
      <c r="J99" s="339">
        <f>I99/D100*100</f>
        <v>0</v>
      </c>
      <c r="K99" s="338" t="s">
        <v>220</v>
      </c>
      <c r="L99" s="338">
        <f>I99</f>
        <v>0</v>
      </c>
      <c r="M99" s="328"/>
      <c r="N99" s="328">
        <v>2</v>
      </c>
    </row>
    <row r="100" spans="1:14" x14ac:dyDescent="0.25">
      <c r="A100" s="337"/>
      <c r="B100" s="193"/>
      <c r="C100" s="145" t="s">
        <v>210</v>
      </c>
      <c r="D100" s="146">
        <v>6</v>
      </c>
      <c r="E100" s="147"/>
      <c r="F100" s="148"/>
      <c r="G100" s="179"/>
      <c r="H100" s="202">
        <f>G100/D100*100</f>
        <v>0</v>
      </c>
      <c r="I100" s="338"/>
      <c r="J100" s="339"/>
      <c r="K100" s="338"/>
      <c r="L100" s="338"/>
      <c r="M100" s="328"/>
      <c r="N100" s="328"/>
    </row>
    <row r="101" spans="1:14" x14ac:dyDescent="0.25">
      <c r="A101" s="160"/>
      <c r="B101" s="333" t="s">
        <v>212</v>
      </c>
      <c r="C101" s="346" t="s">
        <v>209</v>
      </c>
      <c r="D101" s="346"/>
      <c r="E101" s="161">
        <f>SUM(E77,E81,E83,E85,E87,E89,E91,E93,E95,E97,E99)</f>
        <v>16</v>
      </c>
      <c r="F101" s="161">
        <f>SUM(F77,F81,F83,F85,F87,F89,F91,F93,F95,F97,F99)</f>
        <v>0</v>
      </c>
      <c r="G101" s="179">
        <f>E101+(F101*0.6)</f>
        <v>16</v>
      </c>
      <c r="H101" s="202"/>
      <c r="I101" s="338">
        <f>(G101+G102)/2</f>
        <v>16</v>
      </c>
      <c r="J101" s="339"/>
      <c r="K101" s="338" t="s">
        <v>220</v>
      </c>
      <c r="L101" s="338">
        <f>I101</f>
        <v>16</v>
      </c>
      <c r="M101" s="328"/>
      <c r="N101" s="328">
        <v>3</v>
      </c>
    </row>
    <row r="102" spans="1:14" x14ac:dyDescent="0.25">
      <c r="A102" s="160"/>
      <c r="B102" s="333"/>
      <c r="C102" s="330" t="s">
        <v>221</v>
      </c>
      <c r="D102" s="330"/>
      <c r="E102" s="161">
        <f>SUM(E78,E82,E84,E86,E88,E90,E92,E94,E96,E98,E100)</f>
        <v>16</v>
      </c>
      <c r="F102" s="161">
        <f>SUM(F78,F82,F84,F86,F88,F90,F92,F94,F96,F98,F100)</f>
        <v>0</v>
      </c>
      <c r="G102" s="179">
        <f>E102+(F102*0.6)</f>
        <v>16</v>
      </c>
      <c r="H102" s="202"/>
      <c r="I102" s="338"/>
      <c r="J102" s="339"/>
      <c r="K102" s="338"/>
      <c r="L102" s="338"/>
      <c r="M102" s="328"/>
      <c r="N102" s="328"/>
    </row>
    <row r="103" spans="1:14" x14ac:dyDescent="0.25">
      <c r="A103" s="160"/>
      <c r="B103" s="189"/>
      <c r="D103" s="132"/>
      <c r="E103" s="132"/>
      <c r="F103" s="132"/>
      <c r="G103" s="132"/>
      <c r="H103" s="166"/>
      <c r="I103" s="160"/>
      <c r="J103" s="168"/>
      <c r="K103" s="168"/>
      <c r="L103" s="168"/>
      <c r="M103" s="160"/>
      <c r="N103" s="160"/>
    </row>
    <row r="104" spans="1:14" x14ac:dyDescent="0.25">
      <c r="A104" s="131" t="s">
        <v>222</v>
      </c>
      <c r="D104" s="132"/>
      <c r="E104" s="132"/>
      <c r="G104" s="132"/>
      <c r="H104" s="132"/>
      <c r="M104" s="160"/>
      <c r="N104" s="160"/>
    </row>
    <row r="105" spans="1:14" x14ac:dyDescent="0.25">
      <c r="D105" s="132"/>
      <c r="E105" s="132"/>
      <c r="G105" s="132"/>
      <c r="H105" s="132"/>
      <c r="M105" s="160"/>
      <c r="N105" s="160"/>
    </row>
    <row r="106" spans="1:14" ht="14.25" customHeight="1" x14ac:dyDescent="0.25">
      <c r="A106" s="313" t="s">
        <v>190</v>
      </c>
      <c r="B106" s="313" t="s">
        <v>191</v>
      </c>
      <c r="C106" s="347" t="s">
        <v>192</v>
      </c>
      <c r="D106" s="347" t="s">
        <v>193</v>
      </c>
      <c r="E106" s="335" t="s">
        <v>194</v>
      </c>
      <c r="F106" s="335" t="s">
        <v>195</v>
      </c>
      <c r="G106" s="348" t="s">
        <v>196</v>
      </c>
      <c r="H106" s="349" t="s">
        <v>197</v>
      </c>
      <c r="I106" s="348" t="s">
        <v>198</v>
      </c>
      <c r="J106" s="349" t="s">
        <v>197</v>
      </c>
      <c r="K106" s="335" t="s">
        <v>199</v>
      </c>
      <c r="L106" s="335" t="s">
        <v>200</v>
      </c>
      <c r="M106" s="350" t="s">
        <v>201</v>
      </c>
      <c r="N106" s="350"/>
    </row>
    <row r="107" spans="1:14" x14ac:dyDescent="0.25">
      <c r="A107" s="313"/>
      <c r="B107" s="313"/>
      <c r="C107" s="347"/>
      <c r="D107" s="347"/>
      <c r="E107" s="335"/>
      <c r="F107" s="335"/>
      <c r="G107" s="348"/>
      <c r="H107" s="349"/>
      <c r="I107" s="348"/>
      <c r="J107" s="349"/>
      <c r="K107" s="335"/>
      <c r="L107" s="335"/>
      <c r="M107" s="133" t="s">
        <v>207</v>
      </c>
      <c r="N107" s="133" t="s">
        <v>208</v>
      </c>
    </row>
    <row r="108" spans="1:14" x14ac:dyDescent="0.25">
      <c r="D108" s="132"/>
      <c r="E108" s="132"/>
      <c r="G108" s="132"/>
      <c r="H108" s="132"/>
      <c r="M108" s="160"/>
      <c r="N108" s="160"/>
    </row>
    <row r="109" spans="1:14" x14ac:dyDescent="0.25">
      <c r="A109" s="328">
        <v>1</v>
      </c>
      <c r="B109" s="355" t="s">
        <v>233</v>
      </c>
      <c r="C109" s="176" t="s">
        <v>209</v>
      </c>
      <c r="D109" s="177">
        <v>4</v>
      </c>
      <c r="E109" s="147"/>
      <c r="F109" s="148"/>
      <c r="G109" s="177">
        <f>E109+(F109*0.6)</f>
        <v>0</v>
      </c>
      <c r="H109" s="198">
        <f>G109/D109*100</f>
        <v>0</v>
      </c>
      <c r="I109" s="326">
        <f>(G109+G110)/2</f>
        <v>2</v>
      </c>
      <c r="J109" s="327">
        <f>I109/D109*100</f>
        <v>50</v>
      </c>
      <c r="K109" s="326" t="s">
        <v>220</v>
      </c>
      <c r="L109" s="326" t="s">
        <v>220</v>
      </c>
      <c r="M109" s="351"/>
      <c r="N109" s="351">
        <v>1</v>
      </c>
    </row>
    <row r="110" spans="1:14" x14ac:dyDescent="0.25">
      <c r="A110" s="328"/>
      <c r="B110" s="355"/>
      <c r="C110" s="145" t="s">
        <v>210</v>
      </c>
      <c r="D110" s="146">
        <v>4</v>
      </c>
      <c r="E110" s="147">
        <v>4</v>
      </c>
      <c r="F110" s="148"/>
      <c r="G110" s="146">
        <f>E110+(F110*0.6)</f>
        <v>4</v>
      </c>
      <c r="H110" s="149">
        <f>G110/D110*100</f>
        <v>100</v>
      </c>
      <c r="I110" s="326"/>
      <c r="J110" s="327"/>
      <c r="K110" s="326"/>
      <c r="L110" s="326"/>
      <c r="M110" s="351"/>
      <c r="N110" s="351"/>
    </row>
    <row r="111" spans="1:14" x14ac:dyDescent="0.25">
      <c r="A111" s="328"/>
      <c r="B111" s="364"/>
      <c r="C111" s="176"/>
      <c r="D111" s="177"/>
      <c r="E111" s="147"/>
      <c r="F111" s="148"/>
      <c r="G111" s="177"/>
      <c r="H111" s="198"/>
      <c r="I111" s="326"/>
      <c r="J111" s="327"/>
      <c r="K111" s="326"/>
      <c r="L111" s="326"/>
      <c r="M111" s="328"/>
      <c r="N111" s="328"/>
    </row>
    <row r="112" spans="1:14" x14ac:dyDescent="0.25">
      <c r="A112" s="328"/>
      <c r="B112" s="364"/>
      <c r="C112" s="145"/>
      <c r="D112" s="191"/>
      <c r="E112" s="147"/>
      <c r="F112" s="148"/>
      <c r="G112" s="146"/>
      <c r="H112" s="149"/>
      <c r="I112" s="326"/>
      <c r="J112" s="327"/>
      <c r="K112" s="326"/>
      <c r="L112" s="326"/>
      <c r="M112" s="328"/>
      <c r="N112" s="328"/>
    </row>
    <row r="113" spans="1:14" x14ac:dyDescent="0.25">
      <c r="A113" s="328"/>
      <c r="B113" s="364"/>
      <c r="C113" s="176"/>
      <c r="D113" s="191"/>
      <c r="E113" s="147"/>
      <c r="F113" s="148"/>
      <c r="G113" s="146"/>
      <c r="H113" s="149"/>
      <c r="I113" s="326"/>
      <c r="J113" s="327"/>
      <c r="K113" s="326"/>
      <c r="L113" s="326"/>
      <c r="M113" s="328"/>
      <c r="N113" s="328"/>
    </row>
    <row r="114" spans="1:14" x14ac:dyDescent="0.25">
      <c r="A114" s="328"/>
      <c r="B114" s="364"/>
      <c r="C114" s="145"/>
      <c r="D114" s="191"/>
      <c r="E114" s="147"/>
      <c r="F114" s="148"/>
      <c r="G114" s="146"/>
      <c r="H114" s="149"/>
      <c r="I114" s="326"/>
      <c r="J114" s="327"/>
      <c r="K114" s="326"/>
      <c r="L114" s="326"/>
      <c r="M114" s="328"/>
      <c r="N114" s="328"/>
    </row>
    <row r="115" spans="1:14" x14ac:dyDescent="0.25">
      <c r="A115" s="160"/>
      <c r="B115" s="333" t="s">
        <v>212</v>
      </c>
      <c r="C115" s="346" t="s">
        <v>209</v>
      </c>
      <c r="D115" s="346"/>
      <c r="E115" s="161">
        <f t="shared" ref="E115:G116" si="9">SUM(E109,E111,E113)</f>
        <v>0</v>
      </c>
      <c r="F115" s="161">
        <f t="shared" si="9"/>
        <v>0</v>
      </c>
      <c r="G115" s="161">
        <f t="shared" si="9"/>
        <v>0</v>
      </c>
      <c r="H115" s="166"/>
      <c r="I115" s="354">
        <f>SUM(I109:I110)</f>
        <v>2</v>
      </c>
      <c r="J115" s="168"/>
      <c r="K115" s="190"/>
      <c r="L115" s="190"/>
      <c r="M115" s="160"/>
      <c r="N115" s="160"/>
    </row>
    <row r="116" spans="1:14" x14ac:dyDescent="0.25">
      <c r="A116" s="160"/>
      <c r="B116" s="333"/>
      <c r="C116" s="330" t="s">
        <v>221</v>
      </c>
      <c r="D116" s="330"/>
      <c r="E116" s="161">
        <f t="shared" si="9"/>
        <v>4</v>
      </c>
      <c r="F116" s="161">
        <f t="shared" si="9"/>
        <v>0</v>
      </c>
      <c r="G116" s="161">
        <f t="shared" si="9"/>
        <v>4</v>
      </c>
      <c r="H116" s="166"/>
      <c r="I116" s="354"/>
      <c r="J116" s="168"/>
      <c r="K116" s="168"/>
      <c r="L116" s="168"/>
      <c r="M116" s="160"/>
      <c r="N116" s="160"/>
    </row>
    <row r="117" spans="1:14" x14ac:dyDescent="0.25">
      <c r="A117" s="160"/>
      <c r="B117" s="169"/>
      <c r="C117" s="165"/>
      <c r="D117" s="165"/>
      <c r="E117" s="165"/>
      <c r="F117" s="165"/>
      <c r="G117" s="132"/>
      <c r="H117" s="166"/>
      <c r="I117" s="160"/>
      <c r="J117" s="168"/>
      <c r="K117" s="168"/>
      <c r="L117" s="168"/>
      <c r="M117" s="160"/>
      <c r="N117" s="160"/>
    </row>
    <row r="118" spans="1:14" x14ac:dyDescent="0.25">
      <c r="A118" s="131" t="s">
        <v>223</v>
      </c>
      <c r="D118" s="132"/>
      <c r="E118" s="132"/>
      <c r="G118" s="132"/>
      <c r="H118" s="132"/>
      <c r="M118" s="160"/>
      <c r="N118" s="160"/>
    </row>
    <row r="119" spans="1:14" x14ac:dyDescent="0.25">
      <c r="D119" s="132"/>
      <c r="E119" s="132"/>
      <c r="G119" s="132"/>
      <c r="H119" s="132"/>
      <c r="M119" s="160"/>
      <c r="N119" s="160"/>
    </row>
    <row r="120" spans="1:14" ht="14.25" customHeight="1" x14ac:dyDescent="0.25">
      <c r="A120" s="313" t="s">
        <v>190</v>
      </c>
      <c r="B120" s="313" t="s">
        <v>191</v>
      </c>
      <c r="C120" s="347" t="s">
        <v>192</v>
      </c>
      <c r="D120" s="347" t="s">
        <v>193</v>
      </c>
      <c r="E120" s="335" t="s">
        <v>194</v>
      </c>
      <c r="F120" s="335" t="s">
        <v>195</v>
      </c>
      <c r="G120" s="348" t="s">
        <v>196</v>
      </c>
      <c r="H120" s="349" t="s">
        <v>197</v>
      </c>
      <c r="I120" s="348" t="s">
        <v>198</v>
      </c>
      <c r="J120" s="349" t="s">
        <v>197</v>
      </c>
      <c r="K120" s="335" t="s">
        <v>199</v>
      </c>
      <c r="L120" s="335" t="s">
        <v>200</v>
      </c>
      <c r="M120" s="350" t="s">
        <v>201</v>
      </c>
      <c r="N120" s="350"/>
    </row>
    <row r="121" spans="1:14" x14ac:dyDescent="0.25">
      <c r="A121" s="313"/>
      <c r="B121" s="313"/>
      <c r="C121" s="347"/>
      <c r="D121" s="347"/>
      <c r="E121" s="335"/>
      <c r="F121" s="335"/>
      <c r="G121" s="348"/>
      <c r="H121" s="349"/>
      <c r="I121" s="348"/>
      <c r="J121" s="349"/>
      <c r="K121" s="335"/>
      <c r="L121" s="335"/>
      <c r="M121" s="133" t="s">
        <v>207</v>
      </c>
      <c r="N121" s="133" t="s">
        <v>208</v>
      </c>
    </row>
    <row r="122" spans="1:14" x14ac:dyDescent="0.25">
      <c r="D122" s="132"/>
      <c r="E122" s="132"/>
      <c r="G122" s="132"/>
      <c r="H122" s="132"/>
      <c r="M122" s="160"/>
      <c r="N122" s="160"/>
    </row>
    <row r="123" spans="1:14" x14ac:dyDescent="0.25">
      <c r="A123" s="328">
        <v>1</v>
      </c>
      <c r="B123" s="355" t="s">
        <v>64</v>
      </c>
      <c r="C123" s="145" t="s">
        <v>209</v>
      </c>
      <c r="D123" s="146">
        <v>6</v>
      </c>
      <c r="E123" s="147">
        <v>4</v>
      </c>
      <c r="F123" s="148"/>
      <c r="G123" s="146"/>
      <c r="H123" s="166"/>
      <c r="I123" s="183"/>
      <c r="J123" s="327"/>
      <c r="K123" s="326"/>
      <c r="L123" s="326"/>
      <c r="M123" s="328">
        <v>1</v>
      </c>
      <c r="N123" s="328"/>
    </row>
    <row r="124" spans="1:14" x14ac:dyDescent="0.25">
      <c r="A124" s="328"/>
      <c r="B124" s="355"/>
      <c r="C124" s="145" t="s">
        <v>210</v>
      </c>
      <c r="D124" s="146">
        <v>6</v>
      </c>
      <c r="E124" s="147"/>
      <c r="F124" s="148"/>
      <c r="G124" s="146"/>
      <c r="H124" s="166"/>
      <c r="I124" s="183"/>
      <c r="J124" s="327"/>
      <c r="K124" s="326"/>
      <c r="L124" s="326"/>
      <c r="M124" s="328"/>
      <c r="N124" s="328"/>
    </row>
    <row r="125" spans="1:14" x14ac:dyDescent="0.25">
      <c r="A125" s="328">
        <v>2</v>
      </c>
      <c r="B125" s="355" t="s">
        <v>101</v>
      </c>
      <c r="C125" s="176" t="s">
        <v>209</v>
      </c>
      <c r="D125" s="146">
        <v>6</v>
      </c>
      <c r="E125" s="147">
        <v>0</v>
      </c>
      <c r="F125" s="148"/>
      <c r="G125" s="146"/>
      <c r="H125" s="149"/>
      <c r="I125" s="326"/>
      <c r="J125" s="327">
        <f>I125/D125*100</f>
        <v>0</v>
      </c>
      <c r="K125" s="326" t="s">
        <v>220</v>
      </c>
      <c r="L125" s="326" t="s">
        <v>220</v>
      </c>
      <c r="M125" s="328">
        <v>0</v>
      </c>
      <c r="N125" s="328">
        <v>1</v>
      </c>
    </row>
    <row r="126" spans="1:14" x14ac:dyDescent="0.25">
      <c r="A126" s="328"/>
      <c r="B126" s="355"/>
      <c r="C126" s="145" t="s">
        <v>210</v>
      </c>
      <c r="D126" s="146">
        <v>6</v>
      </c>
      <c r="E126" s="147">
        <v>4</v>
      </c>
      <c r="F126" s="148"/>
      <c r="G126" s="146"/>
      <c r="H126" s="149"/>
      <c r="I126" s="326"/>
      <c r="J126" s="327"/>
      <c r="K126" s="326"/>
      <c r="L126" s="326"/>
      <c r="M126" s="328"/>
      <c r="N126" s="328"/>
    </row>
    <row r="127" spans="1:14" x14ac:dyDescent="0.25">
      <c r="A127" s="159">
        <v>3</v>
      </c>
      <c r="B127" s="365" t="s">
        <v>224</v>
      </c>
      <c r="C127" s="176" t="s">
        <v>209</v>
      </c>
      <c r="D127" s="179">
        <v>6</v>
      </c>
      <c r="E127" s="178"/>
      <c r="F127" s="148"/>
      <c r="G127" s="146"/>
      <c r="H127" s="166"/>
      <c r="I127" s="183"/>
      <c r="J127" s="327"/>
      <c r="K127" s="326"/>
      <c r="L127" s="326"/>
      <c r="M127" s="328"/>
      <c r="N127" s="328" t="s">
        <v>224</v>
      </c>
    </row>
    <row r="128" spans="1:14" x14ac:dyDescent="0.25">
      <c r="A128" s="175"/>
      <c r="B128" s="365"/>
      <c r="C128" s="145" t="s">
        <v>210</v>
      </c>
      <c r="D128" s="146">
        <v>6</v>
      </c>
      <c r="E128" s="147"/>
      <c r="F128" s="148"/>
      <c r="G128" s="146"/>
      <c r="H128" s="166"/>
      <c r="I128" s="183"/>
      <c r="J128" s="327"/>
      <c r="K128" s="326"/>
      <c r="L128" s="326"/>
      <c r="M128" s="328"/>
      <c r="N128" s="328"/>
    </row>
    <row r="129" spans="1:14" x14ac:dyDescent="0.25">
      <c r="A129" s="159">
        <v>4</v>
      </c>
      <c r="B129" s="355"/>
      <c r="C129" s="145" t="s">
        <v>209</v>
      </c>
      <c r="D129" s="146">
        <v>6</v>
      </c>
      <c r="E129" s="147"/>
      <c r="F129" s="148"/>
      <c r="G129" s="146"/>
      <c r="H129" s="166"/>
      <c r="I129" s="183"/>
      <c r="J129" s="327"/>
      <c r="K129" s="326"/>
      <c r="L129" s="326"/>
      <c r="M129" s="328">
        <v>0</v>
      </c>
      <c r="N129" s="328"/>
    </row>
    <row r="130" spans="1:14" x14ac:dyDescent="0.25">
      <c r="A130" s="175"/>
      <c r="B130" s="355"/>
      <c r="C130" s="145" t="s">
        <v>210</v>
      </c>
      <c r="D130" s="146">
        <v>6</v>
      </c>
      <c r="E130" s="147"/>
      <c r="F130" s="148"/>
      <c r="G130" s="146"/>
      <c r="H130" s="166"/>
      <c r="I130" s="183"/>
      <c r="J130" s="327"/>
      <c r="K130" s="326"/>
      <c r="L130" s="326"/>
      <c r="M130" s="328"/>
      <c r="N130" s="328"/>
    </row>
    <row r="131" spans="1:14" x14ac:dyDescent="0.25">
      <c r="A131" s="337">
        <v>5</v>
      </c>
      <c r="B131" s="365"/>
      <c r="C131" s="176" t="s">
        <v>209</v>
      </c>
      <c r="D131" s="179"/>
      <c r="E131" s="178"/>
      <c r="F131" s="148"/>
      <c r="G131" s="146"/>
      <c r="H131" s="166"/>
      <c r="I131" s="183"/>
      <c r="J131" s="327"/>
      <c r="K131" s="326"/>
      <c r="L131" s="326"/>
      <c r="M131" s="328">
        <v>0</v>
      </c>
      <c r="N131" s="328"/>
    </row>
    <row r="132" spans="1:14" x14ac:dyDescent="0.25">
      <c r="A132" s="337"/>
      <c r="B132" s="365"/>
      <c r="C132" s="145" t="s">
        <v>210</v>
      </c>
      <c r="D132" s="146"/>
      <c r="E132" s="147"/>
      <c r="F132" s="148"/>
      <c r="G132" s="146"/>
      <c r="H132" s="166"/>
      <c r="I132" s="183"/>
      <c r="J132" s="327"/>
      <c r="K132" s="326"/>
      <c r="L132" s="326"/>
      <c r="M132" s="328"/>
      <c r="N132" s="328"/>
    </row>
    <row r="133" spans="1:14" x14ac:dyDescent="0.25">
      <c r="B133" s="333" t="s">
        <v>212</v>
      </c>
      <c r="C133" s="346" t="s">
        <v>209</v>
      </c>
      <c r="D133" s="346"/>
      <c r="E133" s="161">
        <f>E123+E125+E127+E129+E131</f>
        <v>4</v>
      </c>
      <c r="F133" s="161"/>
      <c r="G133" s="161"/>
      <c r="H133" s="132"/>
      <c r="I133" s="329"/>
    </row>
    <row r="134" spans="1:14" x14ac:dyDescent="0.25">
      <c r="B134" s="333"/>
      <c r="C134" s="330" t="s">
        <v>221</v>
      </c>
      <c r="D134" s="330"/>
      <c r="E134" s="161">
        <f>E124+E126+E128+E130+E132</f>
        <v>4</v>
      </c>
      <c r="F134" s="161"/>
      <c r="G134" s="161"/>
      <c r="H134" s="132"/>
      <c r="I134" s="329"/>
    </row>
  </sheetData>
  <mergeCells count="508">
    <mergeCell ref="B133:B134"/>
    <mergeCell ref="C133:D133"/>
    <mergeCell ref="I133:I134"/>
    <mergeCell ref="C134:D134"/>
    <mergeCell ref="B129:B130"/>
    <mergeCell ref="J129:J130"/>
    <mergeCell ref="K129:K130"/>
    <mergeCell ref="L129:L130"/>
    <mergeCell ref="M129:M130"/>
    <mergeCell ref="N129:N130"/>
    <mergeCell ref="A131:A132"/>
    <mergeCell ref="B131:B132"/>
    <mergeCell ref="J131:J132"/>
    <mergeCell ref="K131:K132"/>
    <mergeCell ref="L131:L132"/>
    <mergeCell ref="M131:M132"/>
    <mergeCell ref="N131:N132"/>
    <mergeCell ref="A125:A126"/>
    <mergeCell ref="B125:B126"/>
    <mergeCell ref="I125:I126"/>
    <mergeCell ref="J125:J126"/>
    <mergeCell ref="K125:K126"/>
    <mergeCell ref="L125:L126"/>
    <mergeCell ref="M125:M126"/>
    <mergeCell ref="N125:N126"/>
    <mergeCell ref="B127:B128"/>
    <mergeCell ref="J127:J128"/>
    <mergeCell ref="K127:K128"/>
    <mergeCell ref="L127:L128"/>
    <mergeCell ref="M127:M128"/>
    <mergeCell ref="N127:N128"/>
    <mergeCell ref="J120:J121"/>
    <mergeCell ref="K120:K121"/>
    <mergeCell ref="L120:L121"/>
    <mergeCell ref="M120:N120"/>
    <mergeCell ref="A123:A124"/>
    <mergeCell ref="B123:B124"/>
    <mergeCell ref="J123:J124"/>
    <mergeCell ref="K123:K124"/>
    <mergeCell ref="L123:L124"/>
    <mergeCell ref="M123:M124"/>
    <mergeCell ref="N123:N124"/>
    <mergeCell ref="B115:B116"/>
    <mergeCell ref="C115:D115"/>
    <mergeCell ref="I115:I116"/>
    <mergeCell ref="C116:D116"/>
    <mergeCell ref="A120:A121"/>
    <mergeCell ref="B120:B121"/>
    <mergeCell ref="C120:C121"/>
    <mergeCell ref="D120:D121"/>
    <mergeCell ref="E120:E121"/>
    <mergeCell ref="F120:F121"/>
    <mergeCell ref="G120:G121"/>
    <mergeCell ref="H120:H121"/>
    <mergeCell ref="I120:I121"/>
    <mergeCell ref="A111:A112"/>
    <mergeCell ref="B111:B112"/>
    <mergeCell ref="I111:I112"/>
    <mergeCell ref="J111:J112"/>
    <mergeCell ref="K111:K112"/>
    <mergeCell ref="L111:L112"/>
    <mergeCell ref="M111:M112"/>
    <mergeCell ref="N111:N112"/>
    <mergeCell ref="A113:A114"/>
    <mergeCell ref="B113:B114"/>
    <mergeCell ref="I113:I114"/>
    <mergeCell ref="J113:J114"/>
    <mergeCell ref="K113:K114"/>
    <mergeCell ref="L113:L114"/>
    <mergeCell ref="M113:M114"/>
    <mergeCell ref="N113:N114"/>
    <mergeCell ref="J106:J107"/>
    <mergeCell ref="K106:K107"/>
    <mergeCell ref="L106:L107"/>
    <mergeCell ref="M106:N106"/>
    <mergeCell ref="A109:A110"/>
    <mergeCell ref="B109:B110"/>
    <mergeCell ref="I109:I110"/>
    <mergeCell ref="J109:J110"/>
    <mergeCell ref="K109:K110"/>
    <mergeCell ref="L109:L110"/>
    <mergeCell ref="M109:M110"/>
    <mergeCell ref="N109:N110"/>
    <mergeCell ref="A106:A107"/>
    <mergeCell ref="B106:B107"/>
    <mergeCell ref="C106:C107"/>
    <mergeCell ref="D106:D107"/>
    <mergeCell ref="E106:E107"/>
    <mergeCell ref="F106:F107"/>
    <mergeCell ref="G106:G107"/>
    <mergeCell ref="H106:H107"/>
    <mergeCell ref="I106:I107"/>
    <mergeCell ref="B101:B102"/>
    <mergeCell ref="C101:D101"/>
    <mergeCell ref="I101:I102"/>
    <mergeCell ref="J101:J102"/>
    <mergeCell ref="K101:K102"/>
    <mergeCell ref="L101:L102"/>
    <mergeCell ref="M101:M102"/>
    <mergeCell ref="N101:N102"/>
    <mergeCell ref="C102:D102"/>
    <mergeCell ref="A97:A98"/>
    <mergeCell ref="I97:I98"/>
    <mergeCell ref="J97:J98"/>
    <mergeCell ref="K97:K98"/>
    <mergeCell ref="L97:L98"/>
    <mergeCell ref="M97:M98"/>
    <mergeCell ref="N97:N98"/>
    <mergeCell ref="A99:A100"/>
    <mergeCell ref="I99:I100"/>
    <mergeCell ref="J99:J100"/>
    <mergeCell ref="K99:K100"/>
    <mergeCell ref="L99:L100"/>
    <mergeCell ref="M99:M100"/>
    <mergeCell ref="N99:N100"/>
    <mergeCell ref="A93:A94"/>
    <mergeCell ref="B93:B94"/>
    <mergeCell ref="I93:I94"/>
    <mergeCell ref="J93:J94"/>
    <mergeCell ref="K93:K94"/>
    <mergeCell ref="L93:L94"/>
    <mergeCell ref="M93:M94"/>
    <mergeCell ref="N93:N94"/>
    <mergeCell ref="A95:A96"/>
    <mergeCell ref="B95:B96"/>
    <mergeCell ref="J95:J96"/>
    <mergeCell ref="K95:K96"/>
    <mergeCell ref="L95:L96"/>
    <mergeCell ref="M95:M96"/>
    <mergeCell ref="N95:N96"/>
    <mergeCell ref="B89:B90"/>
    <mergeCell ref="I89:I90"/>
    <mergeCell ref="J89:J90"/>
    <mergeCell ref="K89:K90"/>
    <mergeCell ref="L89:L90"/>
    <mergeCell ref="M89:M90"/>
    <mergeCell ref="N89:N90"/>
    <mergeCell ref="B91:B92"/>
    <mergeCell ref="I91:I92"/>
    <mergeCell ref="J91:J92"/>
    <mergeCell ref="K91:K92"/>
    <mergeCell ref="L91:L92"/>
    <mergeCell ref="M91:M92"/>
    <mergeCell ref="N91:N92"/>
    <mergeCell ref="A85:A86"/>
    <mergeCell ref="B85:B86"/>
    <mergeCell ref="I85:I86"/>
    <mergeCell ref="J85:J86"/>
    <mergeCell ref="K85:K86"/>
    <mergeCell ref="L85:L86"/>
    <mergeCell ref="M85:M86"/>
    <mergeCell ref="N85:N86"/>
    <mergeCell ref="A87:A88"/>
    <mergeCell ref="B87:B88"/>
    <mergeCell ref="I87:I88"/>
    <mergeCell ref="J87:J88"/>
    <mergeCell ref="K87:K88"/>
    <mergeCell ref="L87:L88"/>
    <mergeCell ref="M87:M88"/>
    <mergeCell ref="N87:N88"/>
    <mergeCell ref="A81:A82"/>
    <mergeCell ref="B81:B82"/>
    <mergeCell ref="I81:I82"/>
    <mergeCell ref="J81:J82"/>
    <mergeCell ref="K81:K82"/>
    <mergeCell ref="L81:L82"/>
    <mergeCell ref="M81:M82"/>
    <mergeCell ref="N81:N82"/>
    <mergeCell ref="A83:A84"/>
    <mergeCell ref="B83:B84"/>
    <mergeCell ref="I83:I84"/>
    <mergeCell ref="J83:J84"/>
    <mergeCell ref="K83:K84"/>
    <mergeCell ref="L83:L84"/>
    <mergeCell ref="M83:M84"/>
    <mergeCell ref="N83:N84"/>
    <mergeCell ref="A77:A78"/>
    <mergeCell ref="B77:B78"/>
    <mergeCell ref="I77:I78"/>
    <mergeCell ref="J77:J78"/>
    <mergeCell ref="K77:K78"/>
    <mergeCell ref="L77:L78"/>
    <mergeCell ref="M77:M78"/>
    <mergeCell ref="N77:N78"/>
    <mergeCell ref="B79:B80"/>
    <mergeCell ref="I79:I80"/>
    <mergeCell ref="J79:J80"/>
    <mergeCell ref="K79:K80"/>
    <mergeCell ref="L79:L80"/>
    <mergeCell ref="X65:X66"/>
    <mergeCell ref="B67:B68"/>
    <mergeCell ref="C67:D67"/>
    <mergeCell ref="I67:I68"/>
    <mergeCell ref="K67:K68"/>
    <mergeCell ref="L67:L68"/>
    <mergeCell ref="C68:D68"/>
    <mergeCell ref="A74:A75"/>
    <mergeCell ref="B74:B75"/>
    <mergeCell ref="C74:C75"/>
    <mergeCell ref="D74:D75"/>
    <mergeCell ref="E74:E75"/>
    <mergeCell ref="F74:F75"/>
    <mergeCell ref="G74:G75"/>
    <mergeCell ref="H74:H75"/>
    <mergeCell ref="I74:I75"/>
    <mergeCell ref="J74:J75"/>
    <mergeCell ref="K74:K75"/>
    <mergeCell ref="L74:L75"/>
    <mergeCell ref="M74:N74"/>
    <mergeCell ref="A65:A66"/>
    <mergeCell ref="B65:B66"/>
    <mergeCell ref="I65:I66"/>
    <mergeCell ref="J65:J66"/>
    <mergeCell ref="K65:K66"/>
    <mergeCell ref="L65:L66"/>
    <mergeCell ref="M65:M66"/>
    <mergeCell ref="N65:N66"/>
    <mergeCell ref="W65:W66"/>
    <mergeCell ref="X61:X62"/>
    <mergeCell ref="A63:A64"/>
    <mergeCell ref="B63:B64"/>
    <mergeCell ref="I63:I64"/>
    <mergeCell ref="J63:J64"/>
    <mergeCell ref="K63:K64"/>
    <mergeCell ref="L63:L64"/>
    <mergeCell ref="M63:M64"/>
    <mergeCell ref="N63:N64"/>
    <mergeCell ref="W63:W64"/>
    <mergeCell ref="X63:X64"/>
    <mergeCell ref="A61:A62"/>
    <mergeCell ref="B61:B62"/>
    <mergeCell ref="I61:I62"/>
    <mergeCell ref="J61:J62"/>
    <mergeCell ref="K61:K62"/>
    <mergeCell ref="L61:L62"/>
    <mergeCell ref="M61:M62"/>
    <mergeCell ref="N61:N62"/>
    <mergeCell ref="W61:W62"/>
    <mergeCell ref="X57:X58"/>
    <mergeCell ref="A59:A60"/>
    <mergeCell ref="B59:B60"/>
    <mergeCell ref="I59:I60"/>
    <mergeCell ref="J59:J60"/>
    <mergeCell ref="K59:K60"/>
    <mergeCell ref="L59:L60"/>
    <mergeCell ref="M59:M60"/>
    <mergeCell ref="N59:N60"/>
    <mergeCell ref="W59:W60"/>
    <mergeCell ref="X59:X60"/>
    <mergeCell ref="A57:A58"/>
    <mergeCell ref="B57:B58"/>
    <mergeCell ref="I57:I58"/>
    <mergeCell ref="J57:J58"/>
    <mergeCell ref="K57:K58"/>
    <mergeCell ref="L57:L58"/>
    <mergeCell ref="M57:M58"/>
    <mergeCell ref="N57:N58"/>
    <mergeCell ref="W57:W58"/>
    <mergeCell ref="X53:X54"/>
    <mergeCell ref="A55:A56"/>
    <mergeCell ref="B55:B56"/>
    <mergeCell ref="I55:I56"/>
    <mergeCell ref="J55:J56"/>
    <mergeCell ref="K55:K56"/>
    <mergeCell ref="L55:L56"/>
    <mergeCell ref="M55:M56"/>
    <mergeCell ref="N55:N56"/>
    <mergeCell ref="W55:W56"/>
    <mergeCell ref="X55:X56"/>
    <mergeCell ref="A53:A54"/>
    <mergeCell ref="B53:B54"/>
    <mergeCell ref="I53:I54"/>
    <mergeCell ref="J53:J54"/>
    <mergeCell ref="K53:K54"/>
    <mergeCell ref="L53:L54"/>
    <mergeCell ref="M53:M54"/>
    <mergeCell ref="N53:N54"/>
    <mergeCell ref="W53:W54"/>
    <mergeCell ref="X49:X50"/>
    <mergeCell ref="A51:A52"/>
    <mergeCell ref="B51:B52"/>
    <mergeCell ref="I51:I52"/>
    <mergeCell ref="J51:J52"/>
    <mergeCell ref="K51:K52"/>
    <mergeCell ref="L51:L52"/>
    <mergeCell ref="M51:M52"/>
    <mergeCell ref="N51:N52"/>
    <mergeCell ref="W51:W52"/>
    <mergeCell ref="X51:X52"/>
    <mergeCell ref="A49:A50"/>
    <mergeCell ref="B49:B50"/>
    <mergeCell ref="I49:I50"/>
    <mergeCell ref="J49:J50"/>
    <mergeCell ref="K49:K50"/>
    <mergeCell ref="L49:L50"/>
    <mergeCell ref="M49:M50"/>
    <mergeCell ref="N49:N50"/>
    <mergeCell ref="W49:W50"/>
    <mergeCell ref="W44:W45"/>
    <mergeCell ref="X44:X45"/>
    <mergeCell ref="A46:B46"/>
    <mergeCell ref="A47:A48"/>
    <mergeCell ref="B47:B48"/>
    <mergeCell ref="I47:I48"/>
    <mergeCell ref="J47:J48"/>
    <mergeCell ref="K47:K48"/>
    <mergeCell ref="L47:L48"/>
    <mergeCell ref="M47:M48"/>
    <mergeCell ref="N47:N48"/>
    <mergeCell ref="W47:W48"/>
    <mergeCell ref="X47:X48"/>
    <mergeCell ref="J44:J45"/>
    <mergeCell ref="K44:K45"/>
    <mergeCell ref="L44:L45"/>
    <mergeCell ref="M44:N44"/>
    <mergeCell ref="O44:P44"/>
    <mergeCell ref="Q44:R44"/>
    <mergeCell ref="S44:T44"/>
    <mergeCell ref="U44:U45"/>
    <mergeCell ref="V44:V45"/>
    <mergeCell ref="A44:A45"/>
    <mergeCell ref="B44:B45"/>
    <mergeCell ref="C44:C45"/>
    <mergeCell ref="D44:D45"/>
    <mergeCell ref="E44:E45"/>
    <mergeCell ref="F44:F45"/>
    <mergeCell ref="G44:G45"/>
    <mergeCell ref="H44:H45"/>
    <mergeCell ref="I44:I45"/>
    <mergeCell ref="B38:B39"/>
    <mergeCell ref="C38:D38"/>
    <mergeCell ref="I38:I39"/>
    <mergeCell ref="K38:K39"/>
    <mergeCell ref="L38:L39"/>
    <mergeCell ref="C39:D39"/>
    <mergeCell ref="C43:N43"/>
    <mergeCell ref="O43:U43"/>
    <mergeCell ref="V43:X43"/>
    <mergeCell ref="B36:B37"/>
    <mergeCell ref="I36:I37"/>
    <mergeCell ref="J36:J37"/>
    <mergeCell ref="K36:K37"/>
    <mergeCell ref="L36:L37"/>
    <mergeCell ref="M36:M37"/>
    <mergeCell ref="N36:N37"/>
    <mergeCell ref="W36:W37"/>
    <mergeCell ref="X36:X37"/>
    <mergeCell ref="X32:X33"/>
    <mergeCell ref="I34:I35"/>
    <mergeCell ref="J34:J35"/>
    <mergeCell ref="K34:K35"/>
    <mergeCell ref="L34:L35"/>
    <mergeCell ref="M34:M35"/>
    <mergeCell ref="N34:N35"/>
    <mergeCell ref="W34:W35"/>
    <mergeCell ref="X34:X35"/>
    <mergeCell ref="A32:A33"/>
    <mergeCell ref="B32:B33"/>
    <mergeCell ref="I32:I33"/>
    <mergeCell ref="J32:J33"/>
    <mergeCell ref="K32:K33"/>
    <mergeCell ref="L32:L33"/>
    <mergeCell ref="M32:M33"/>
    <mergeCell ref="N32:N33"/>
    <mergeCell ref="W32:W33"/>
    <mergeCell ref="X28:X29"/>
    <mergeCell ref="A30:A31"/>
    <mergeCell ref="B30:B31"/>
    <mergeCell ref="I30:I31"/>
    <mergeCell ref="J30:J31"/>
    <mergeCell ref="K30:K31"/>
    <mergeCell ref="L30:L31"/>
    <mergeCell ref="M30:M31"/>
    <mergeCell ref="N30:N31"/>
    <mergeCell ref="W30:W31"/>
    <mergeCell ref="X30:X31"/>
    <mergeCell ref="A28:A29"/>
    <mergeCell ref="B28:B29"/>
    <mergeCell ref="I28:I29"/>
    <mergeCell ref="J28:J29"/>
    <mergeCell ref="K28:K29"/>
    <mergeCell ref="L28:L29"/>
    <mergeCell ref="M28:M29"/>
    <mergeCell ref="N28:N29"/>
    <mergeCell ref="W28:W29"/>
    <mergeCell ref="X24:X25"/>
    <mergeCell ref="A26:A27"/>
    <mergeCell ref="B26:B27"/>
    <mergeCell ref="I26:I27"/>
    <mergeCell ref="J26:J27"/>
    <mergeCell ref="K26:K27"/>
    <mergeCell ref="L26:L27"/>
    <mergeCell ref="M26:M27"/>
    <mergeCell ref="N26:N27"/>
    <mergeCell ref="W26:W27"/>
    <mergeCell ref="X26:X27"/>
    <mergeCell ref="A24:A25"/>
    <mergeCell ref="B24:B25"/>
    <mergeCell ref="I24:I25"/>
    <mergeCell ref="J24:J25"/>
    <mergeCell ref="K24:K25"/>
    <mergeCell ref="L24:L25"/>
    <mergeCell ref="M24:M25"/>
    <mergeCell ref="N24:N25"/>
    <mergeCell ref="W24:W25"/>
    <mergeCell ref="X20:X21"/>
    <mergeCell ref="A22:A23"/>
    <mergeCell ref="B22:B23"/>
    <mergeCell ref="I22:I23"/>
    <mergeCell ref="J22:J23"/>
    <mergeCell ref="K22:K23"/>
    <mergeCell ref="L22:L23"/>
    <mergeCell ref="M22:M23"/>
    <mergeCell ref="N22:N23"/>
    <mergeCell ref="W22:W23"/>
    <mergeCell ref="X22:X23"/>
    <mergeCell ref="A20:A21"/>
    <mergeCell ref="B20:B21"/>
    <mergeCell ref="I20:I21"/>
    <mergeCell ref="J20:J21"/>
    <mergeCell ref="K20:K21"/>
    <mergeCell ref="L20:L21"/>
    <mergeCell ref="M20:M21"/>
    <mergeCell ref="N20:N21"/>
    <mergeCell ref="W20:W21"/>
    <mergeCell ref="X16:X17"/>
    <mergeCell ref="A18:A19"/>
    <mergeCell ref="B18:B19"/>
    <mergeCell ref="I18:I19"/>
    <mergeCell ref="J18:J19"/>
    <mergeCell ref="K18:K19"/>
    <mergeCell ref="L18:L19"/>
    <mergeCell ref="M18:M19"/>
    <mergeCell ref="N18:N19"/>
    <mergeCell ref="W18:W19"/>
    <mergeCell ref="X18:X19"/>
    <mergeCell ref="A16:A17"/>
    <mergeCell ref="B16:B17"/>
    <mergeCell ref="I16:I17"/>
    <mergeCell ref="J16:J17"/>
    <mergeCell ref="K16:K17"/>
    <mergeCell ref="L16:L17"/>
    <mergeCell ref="M16:M17"/>
    <mergeCell ref="N16:N17"/>
    <mergeCell ref="W16:W17"/>
    <mergeCell ref="X12:X13"/>
    <mergeCell ref="A14:A15"/>
    <mergeCell ref="B14:B15"/>
    <mergeCell ref="I14:I15"/>
    <mergeCell ref="J14:J15"/>
    <mergeCell ref="K14:K15"/>
    <mergeCell ref="L14:L15"/>
    <mergeCell ref="M14:M15"/>
    <mergeCell ref="N14:N15"/>
    <mergeCell ref="W14:W15"/>
    <mergeCell ref="X14:X15"/>
    <mergeCell ref="A12:A13"/>
    <mergeCell ref="B12:B13"/>
    <mergeCell ref="I12:I13"/>
    <mergeCell ref="J12:J13"/>
    <mergeCell ref="K12:K13"/>
    <mergeCell ref="L12:L13"/>
    <mergeCell ref="M12:M13"/>
    <mergeCell ref="N12:N13"/>
    <mergeCell ref="W12:W13"/>
    <mergeCell ref="X8:X9"/>
    <mergeCell ref="A10:A11"/>
    <mergeCell ref="B10:B11"/>
    <mergeCell ref="I10:I11"/>
    <mergeCell ref="J10:J11"/>
    <mergeCell ref="K10:K11"/>
    <mergeCell ref="L10:L11"/>
    <mergeCell ref="M10:M11"/>
    <mergeCell ref="N10:N11"/>
    <mergeCell ref="W10:W11"/>
    <mergeCell ref="X10:X11"/>
    <mergeCell ref="A8:A9"/>
    <mergeCell ref="B8:B9"/>
    <mergeCell ref="I8:I9"/>
    <mergeCell ref="J8:J9"/>
    <mergeCell ref="K8:K9"/>
    <mergeCell ref="L8:L9"/>
    <mergeCell ref="M8:M9"/>
    <mergeCell ref="N8:N9"/>
    <mergeCell ref="W8:W9"/>
    <mergeCell ref="C4:N4"/>
    <mergeCell ref="O4:U4"/>
    <mergeCell ref="V4:X4"/>
    <mergeCell ref="A5:A6"/>
    <mergeCell ref="B5:B6"/>
    <mergeCell ref="C5:C6"/>
    <mergeCell ref="D5:D6"/>
    <mergeCell ref="E5:E6"/>
    <mergeCell ref="F5:F6"/>
    <mergeCell ref="G5:G6"/>
    <mergeCell ref="H5:H6"/>
    <mergeCell ref="I5:I6"/>
    <mergeCell ref="J5:J6"/>
    <mergeCell ref="K5:K6"/>
    <mergeCell ref="L5:L6"/>
    <mergeCell ref="M5:N5"/>
    <mergeCell ref="O5:P5"/>
    <mergeCell ref="Q5:R5"/>
    <mergeCell ref="S5:T5"/>
    <mergeCell ref="U5:U6"/>
    <mergeCell ref="V5:V6"/>
    <mergeCell ref="W5:W6"/>
    <mergeCell ref="X5:X6"/>
  </mergeCells>
  <pageMargins left="0.31527777777777799" right="0.118055555555556" top="0.196527777777778" bottom="0.15763888888888899" header="0.511811023622047" footer="0.511811023622047"/>
  <pageSetup paperSize="9" scale="55"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3" zoomScale="74" zoomScaleNormal="74" workbookViewId="0">
      <selection activeCell="E20" sqref="E20"/>
    </sheetView>
  </sheetViews>
  <sheetFormatPr defaultColWidth="8.5703125" defaultRowHeight="15" x14ac:dyDescent="0.25"/>
  <cols>
    <col min="1" max="1" width="8.7109375" style="203" customWidth="1"/>
    <col min="2" max="2" width="22" style="203" customWidth="1"/>
    <col min="3" max="3" width="15.7109375" style="203" customWidth="1"/>
    <col min="4" max="4" width="15.140625" style="203" customWidth="1"/>
    <col min="5" max="5" width="20.140625" style="203" customWidth="1"/>
  </cols>
  <sheetData>
    <row r="1" spans="1:5" ht="60" customHeight="1" x14ac:dyDescent="0.3">
      <c r="A1" s="366" t="s">
        <v>234</v>
      </c>
      <c r="B1" s="366"/>
      <c r="C1" s="366"/>
      <c r="D1" s="366"/>
      <c r="E1" s="366"/>
    </row>
    <row r="2" spans="1:5" ht="18.75" x14ac:dyDescent="0.3">
      <c r="A2" s="204"/>
      <c r="B2" s="204"/>
      <c r="C2" s="205"/>
    </row>
    <row r="3" spans="1:5" ht="20.25" customHeight="1" x14ac:dyDescent="0.25">
      <c r="A3" s="206" t="s">
        <v>186</v>
      </c>
    </row>
    <row r="4" spans="1:5" x14ac:dyDescent="0.25">
      <c r="A4" s="206"/>
    </row>
    <row r="5" spans="1:5" ht="23.25" customHeight="1" x14ac:dyDescent="0.25">
      <c r="A5" s="207" t="s">
        <v>190</v>
      </c>
      <c r="B5" s="207" t="s">
        <v>191</v>
      </c>
      <c r="C5" s="207" t="s">
        <v>10</v>
      </c>
      <c r="D5" s="207" t="s">
        <v>235</v>
      </c>
      <c r="E5" s="207" t="s">
        <v>236</v>
      </c>
    </row>
    <row r="6" spans="1:5" x14ac:dyDescent="0.25">
      <c r="A6" s="208">
        <v>1</v>
      </c>
      <c r="B6" s="209" t="s">
        <v>29</v>
      </c>
      <c r="C6" s="209" t="s">
        <v>237</v>
      </c>
      <c r="D6" s="209" t="s">
        <v>238</v>
      </c>
      <c r="E6" s="209" t="s">
        <v>239</v>
      </c>
    </row>
    <row r="7" spans="1:5" x14ac:dyDescent="0.25">
      <c r="A7" s="208">
        <v>2</v>
      </c>
      <c r="B7" s="209" t="s">
        <v>38</v>
      </c>
      <c r="C7" s="209" t="s">
        <v>237</v>
      </c>
      <c r="D7" s="209" t="s">
        <v>240</v>
      </c>
      <c r="E7" s="209" t="s">
        <v>239</v>
      </c>
    </row>
    <row r="8" spans="1:5" x14ac:dyDescent="0.25">
      <c r="A8" s="208">
        <v>3</v>
      </c>
      <c r="B8" s="209" t="s">
        <v>48</v>
      </c>
      <c r="C8" s="209" t="s">
        <v>241</v>
      </c>
      <c r="D8" s="209" t="s">
        <v>242</v>
      </c>
      <c r="E8" s="209" t="s">
        <v>243</v>
      </c>
    </row>
    <row r="9" spans="1:5" ht="14.25" customHeight="1" x14ac:dyDescent="0.25">
      <c r="A9" s="208">
        <v>4</v>
      </c>
      <c r="B9" s="209" t="s">
        <v>211</v>
      </c>
      <c r="C9" s="209" t="s">
        <v>241</v>
      </c>
      <c r="D9" s="209" t="s">
        <v>244</v>
      </c>
      <c r="E9" s="210" t="s">
        <v>245</v>
      </c>
    </row>
    <row r="10" spans="1:5" x14ac:dyDescent="0.25">
      <c r="A10" s="208">
        <v>5</v>
      </c>
      <c r="B10" s="209" t="s">
        <v>56</v>
      </c>
      <c r="C10" s="209" t="s">
        <v>237</v>
      </c>
      <c r="D10" s="209" t="s">
        <v>246</v>
      </c>
      <c r="E10" s="209" t="s">
        <v>239</v>
      </c>
    </row>
    <row r="11" spans="1:5" x14ac:dyDescent="0.25">
      <c r="A11" s="208">
        <v>6</v>
      </c>
      <c r="B11" s="209" t="s">
        <v>61</v>
      </c>
      <c r="C11" s="209" t="s">
        <v>237</v>
      </c>
      <c r="D11" s="209" t="s">
        <v>247</v>
      </c>
      <c r="E11" s="209" t="s">
        <v>239</v>
      </c>
    </row>
    <row r="12" spans="1:5" x14ac:dyDescent="0.25">
      <c r="A12" s="208">
        <v>7</v>
      </c>
      <c r="B12" s="209" t="s">
        <v>68</v>
      </c>
      <c r="C12" s="209" t="s">
        <v>241</v>
      </c>
      <c r="D12" s="209" t="s">
        <v>248</v>
      </c>
      <c r="E12" s="209" t="s">
        <v>249</v>
      </c>
    </row>
    <row r="13" spans="1:5" x14ac:dyDescent="0.25">
      <c r="A13" s="208">
        <v>8</v>
      </c>
      <c r="B13" s="209" t="s">
        <v>71</v>
      </c>
      <c r="C13" s="209" t="s">
        <v>241</v>
      </c>
      <c r="D13" s="209" t="s">
        <v>250</v>
      </c>
      <c r="E13" s="209" t="s">
        <v>251</v>
      </c>
    </row>
    <row r="14" spans="1:5" ht="14.25" customHeight="1" x14ac:dyDescent="0.25">
      <c r="A14" s="208">
        <v>9</v>
      </c>
      <c r="B14" s="211" t="s">
        <v>35</v>
      </c>
      <c r="C14" s="209" t="s">
        <v>36</v>
      </c>
      <c r="D14" s="209" t="s">
        <v>252</v>
      </c>
      <c r="E14" s="209" t="s">
        <v>253</v>
      </c>
    </row>
    <row r="15" spans="1:5" x14ac:dyDescent="0.25">
      <c r="A15" s="208">
        <v>10</v>
      </c>
      <c r="B15" s="209" t="s">
        <v>51</v>
      </c>
      <c r="C15" s="209" t="s">
        <v>36</v>
      </c>
      <c r="D15" s="209" t="s">
        <v>254</v>
      </c>
      <c r="E15" s="209" t="s">
        <v>255</v>
      </c>
    </row>
    <row r="16" spans="1:5" x14ac:dyDescent="0.25">
      <c r="A16" s="208">
        <v>11</v>
      </c>
      <c r="B16" s="209" t="s">
        <v>92</v>
      </c>
      <c r="C16" s="209" t="s">
        <v>241</v>
      </c>
      <c r="D16" s="209" t="s">
        <v>256</v>
      </c>
      <c r="E16" s="209" t="s">
        <v>257</v>
      </c>
    </row>
    <row r="17" spans="1:5" x14ac:dyDescent="0.25">
      <c r="A17" s="208">
        <v>12</v>
      </c>
      <c r="B17" s="209" t="s">
        <v>94</v>
      </c>
      <c r="C17" s="209" t="s">
        <v>241</v>
      </c>
      <c r="D17" s="209" t="s">
        <v>258</v>
      </c>
      <c r="E17" s="209" t="s">
        <v>259</v>
      </c>
    </row>
    <row r="18" spans="1:5" ht="14.25" customHeight="1" x14ac:dyDescent="0.25">
      <c r="A18" s="208">
        <v>13</v>
      </c>
      <c r="B18" s="209" t="s">
        <v>81</v>
      </c>
      <c r="C18" s="209" t="s">
        <v>237</v>
      </c>
      <c r="D18" s="209" t="s">
        <v>260</v>
      </c>
      <c r="E18" s="209" t="s">
        <v>239</v>
      </c>
    </row>
    <row r="19" spans="1:5" x14ac:dyDescent="0.25">
      <c r="A19" s="212"/>
      <c r="B19" s="209"/>
      <c r="C19" s="209"/>
      <c r="D19" s="209"/>
      <c r="E19" s="209"/>
    </row>
    <row r="20" spans="1:5" x14ac:dyDescent="0.25">
      <c r="A20" s="213"/>
      <c r="B20" s="214"/>
    </row>
    <row r="21" spans="1:5" ht="14.25" customHeight="1" x14ac:dyDescent="0.25">
      <c r="A21" s="206" t="s">
        <v>214</v>
      </c>
    </row>
    <row r="22" spans="1:5" x14ac:dyDescent="0.25">
      <c r="A22" s="206"/>
    </row>
    <row r="23" spans="1:5" ht="24.75" customHeight="1" x14ac:dyDescent="0.25">
      <c r="A23" s="207" t="s">
        <v>190</v>
      </c>
      <c r="B23" s="207" t="s">
        <v>191</v>
      </c>
      <c r="C23" s="207" t="s">
        <v>10</v>
      </c>
      <c r="D23" s="207" t="s">
        <v>235</v>
      </c>
      <c r="E23" s="207" t="s">
        <v>236</v>
      </c>
    </row>
    <row r="24" spans="1:5" x14ac:dyDescent="0.25">
      <c r="A24" s="215">
        <v>1</v>
      </c>
      <c r="B24" s="209" t="s">
        <v>32</v>
      </c>
      <c r="C24" s="209" t="s">
        <v>261</v>
      </c>
      <c r="D24" s="209" t="s">
        <v>262</v>
      </c>
      <c r="E24" s="209" t="s">
        <v>263</v>
      </c>
    </row>
    <row r="25" spans="1:5" ht="14.25" customHeight="1" x14ac:dyDescent="0.25">
      <c r="A25" s="212">
        <v>2</v>
      </c>
      <c r="B25" s="209" t="s">
        <v>39</v>
      </c>
      <c r="C25" s="209" t="s">
        <v>53</v>
      </c>
      <c r="D25" s="209" t="s">
        <v>264</v>
      </c>
      <c r="E25" s="209" t="s">
        <v>265</v>
      </c>
    </row>
    <row r="26" spans="1:5" ht="14.25" customHeight="1" x14ac:dyDescent="0.25">
      <c r="A26" s="215">
        <v>3</v>
      </c>
      <c r="B26" s="209" t="s">
        <v>45</v>
      </c>
      <c r="C26" s="209" t="s">
        <v>261</v>
      </c>
      <c r="D26" s="209" t="s">
        <v>266</v>
      </c>
      <c r="E26" s="209" t="s">
        <v>267</v>
      </c>
    </row>
    <row r="27" spans="1:5" ht="14.25" customHeight="1" x14ac:dyDescent="0.25">
      <c r="A27" s="212">
        <v>4</v>
      </c>
      <c r="B27" s="216" t="s">
        <v>86</v>
      </c>
      <c r="C27" s="217" t="s">
        <v>261</v>
      </c>
      <c r="D27" s="217" t="s">
        <v>268</v>
      </c>
      <c r="E27" s="217" t="s">
        <v>269</v>
      </c>
    </row>
    <row r="28" spans="1:5" ht="14.25" customHeight="1" x14ac:dyDescent="0.25">
      <c r="A28" s="215">
        <v>5</v>
      </c>
      <c r="B28" s="218" t="s">
        <v>57</v>
      </c>
      <c r="C28" s="217" t="s">
        <v>261</v>
      </c>
      <c r="D28" s="217" t="s">
        <v>270</v>
      </c>
      <c r="E28" s="217" t="s">
        <v>271</v>
      </c>
    </row>
    <row r="29" spans="1:5" ht="14.25" customHeight="1" x14ac:dyDescent="0.25">
      <c r="A29" s="212">
        <v>6</v>
      </c>
      <c r="B29" s="218" t="s">
        <v>218</v>
      </c>
      <c r="C29" s="217" t="s">
        <v>261</v>
      </c>
      <c r="D29" s="217" t="s">
        <v>272</v>
      </c>
      <c r="E29" s="217" t="s">
        <v>273</v>
      </c>
    </row>
    <row r="30" spans="1:5" ht="14.25" customHeight="1" x14ac:dyDescent="0.25">
      <c r="A30" s="215">
        <v>7</v>
      </c>
      <c r="B30" s="211" t="s">
        <v>69</v>
      </c>
      <c r="C30" s="209" t="s">
        <v>261</v>
      </c>
      <c r="D30" s="209" t="s">
        <v>274</v>
      </c>
      <c r="E30" s="209" t="s">
        <v>275</v>
      </c>
    </row>
    <row r="31" spans="1:5" ht="14.25" customHeight="1" x14ac:dyDescent="0.25">
      <c r="A31" s="212">
        <v>8</v>
      </c>
      <c r="B31" s="211" t="s">
        <v>217</v>
      </c>
      <c r="C31" s="209" t="s">
        <v>53</v>
      </c>
      <c r="D31" s="209" t="s">
        <v>276</v>
      </c>
      <c r="E31" s="209" t="s">
        <v>277</v>
      </c>
    </row>
    <row r="32" spans="1:5" ht="14.25" customHeight="1" x14ac:dyDescent="0.25">
      <c r="A32" s="215">
        <v>9</v>
      </c>
      <c r="B32" s="219" t="s">
        <v>52</v>
      </c>
      <c r="C32" s="209" t="s">
        <v>53</v>
      </c>
      <c r="D32" s="209" t="s">
        <v>278</v>
      </c>
      <c r="E32" s="209" t="s">
        <v>279</v>
      </c>
    </row>
    <row r="33" spans="1:5" ht="14.25" customHeight="1" x14ac:dyDescent="0.25">
      <c r="A33" s="212">
        <v>10</v>
      </c>
      <c r="B33" s="219" t="s">
        <v>77</v>
      </c>
      <c r="C33" s="209" t="s">
        <v>53</v>
      </c>
      <c r="D33" s="209"/>
      <c r="E33" s="209"/>
    </row>
    <row r="34" spans="1:5" x14ac:dyDescent="0.25">
      <c r="A34" s="212"/>
      <c r="B34" s="219"/>
      <c r="C34" s="209"/>
      <c r="D34" s="209"/>
      <c r="E34" s="209"/>
    </row>
    <row r="35" spans="1:5" x14ac:dyDescent="0.25">
      <c r="A35" s="213"/>
      <c r="B35" s="220"/>
    </row>
    <row r="36" spans="1:5" x14ac:dyDescent="0.25">
      <c r="A36" s="206" t="s">
        <v>219</v>
      </c>
    </row>
    <row r="38" spans="1:5" ht="24.75" customHeight="1" x14ac:dyDescent="0.25">
      <c r="A38" s="207" t="s">
        <v>190</v>
      </c>
      <c r="B38" s="207" t="s">
        <v>191</v>
      </c>
      <c r="C38" s="207" t="s">
        <v>10</v>
      </c>
      <c r="D38" s="207" t="s">
        <v>235</v>
      </c>
      <c r="E38" s="207" t="s">
        <v>236</v>
      </c>
    </row>
    <row r="39" spans="1:5" x14ac:dyDescent="0.25">
      <c r="A39" s="212">
        <v>1</v>
      </c>
      <c r="B39" s="209" t="s">
        <v>75</v>
      </c>
      <c r="C39" s="209" t="s">
        <v>237</v>
      </c>
      <c r="D39" s="209" t="s">
        <v>280</v>
      </c>
      <c r="E39" s="209" t="s">
        <v>239</v>
      </c>
    </row>
    <row r="40" spans="1:5" x14ac:dyDescent="0.25">
      <c r="A40" s="212">
        <v>2</v>
      </c>
      <c r="B40" s="209" t="s">
        <v>84</v>
      </c>
      <c r="C40" s="209" t="s">
        <v>241</v>
      </c>
      <c r="D40" s="209" t="s">
        <v>281</v>
      </c>
      <c r="E40" s="209" t="s">
        <v>282</v>
      </c>
    </row>
    <row r="41" spans="1:5" x14ac:dyDescent="0.25">
      <c r="A41" s="212">
        <v>3</v>
      </c>
      <c r="B41" s="219" t="s">
        <v>42</v>
      </c>
      <c r="C41" s="209" t="s">
        <v>36</v>
      </c>
      <c r="D41" s="209" t="s">
        <v>283</v>
      </c>
      <c r="E41" s="209" t="s">
        <v>284</v>
      </c>
    </row>
    <row r="42" spans="1:5" x14ac:dyDescent="0.25">
      <c r="A42" s="212">
        <v>4</v>
      </c>
      <c r="B42" s="209" t="s">
        <v>108</v>
      </c>
      <c r="C42" s="209" t="s">
        <v>237</v>
      </c>
      <c r="D42" s="209" t="s">
        <v>285</v>
      </c>
      <c r="E42" s="209" t="s">
        <v>239</v>
      </c>
    </row>
    <row r="43" spans="1:5" x14ac:dyDescent="0.25">
      <c r="A43" s="212">
        <v>5</v>
      </c>
      <c r="B43" s="209" t="s">
        <v>128</v>
      </c>
      <c r="C43" s="209" t="s">
        <v>241</v>
      </c>
      <c r="D43" s="209" t="s">
        <v>286</v>
      </c>
      <c r="E43" s="209" t="s">
        <v>287</v>
      </c>
    </row>
    <row r="44" spans="1:5" x14ac:dyDescent="0.25">
      <c r="A44" s="212">
        <v>6</v>
      </c>
      <c r="B44" s="209" t="s">
        <v>88</v>
      </c>
      <c r="C44" s="209" t="s">
        <v>241</v>
      </c>
      <c r="D44" s="209" t="s">
        <v>288</v>
      </c>
      <c r="E44" s="209" t="s">
        <v>289</v>
      </c>
    </row>
    <row r="45" spans="1:5" x14ac:dyDescent="0.25">
      <c r="A45" s="212">
        <v>7</v>
      </c>
      <c r="B45" s="209" t="s">
        <v>134</v>
      </c>
      <c r="C45" s="209" t="s">
        <v>261</v>
      </c>
      <c r="D45" s="209" t="s">
        <v>290</v>
      </c>
      <c r="E45" s="209" t="s">
        <v>291</v>
      </c>
    </row>
    <row r="46" spans="1:5" x14ac:dyDescent="0.25">
      <c r="A46" s="221">
        <v>8</v>
      </c>
      <c r="B46" s="217" t="s">
        <v>161</v>
      </c>
      <c r="C46" s="217" t="s">
        <v>237</v>
      </c>
      <c r="D46" s="217" t="s">
        <v>292</v>
      </c>
      <c r="E46" s="217" t="s">
        <v>239</v>
      </c>
    </row>
    <row r="47" spans="1:5" x14ac:dyDescent="0.25">
      <c r="A47" s="212">
        <v>9</v>
      </c>
      <c r="B47" s="209" t="s">
        <v>164</v>
      </c>
      <c r="C47" s="209" t="s">
        <v>241</v>
      </c>
      <c r="D47" s="209" t="s">
        <v>293</v>
      </c>
      <c r="E47" s="209" t="s">
        <v>294</v>
      </c>
    </row>
    <row r="48" spans="1:5" x14ac:dyDescent="0.25">
      <c r="A48" s="212">
        <v>10</v>
      </c>
      <c r="B48" s="209" t="s">
        <v>132</v>
      </c>
      <c r="C48" s="209" t="s">
        <v>36</v>
      </c>
      <c r="D48" s="209" t="s">
        <v>295</v>
      </c>
      <c r="E48" s="209" t="s">
        <v>296</v>
      </c>
    </row>
    <row r="49" spans="1:5" x14ac:dyDescent="0.25">
      <c r="A49" s="212">
        <v>11</v>
      </c>
      <c r="B49" s="209" t="s">
        <v>113</v>
      </c>
      <c r="C49" s="209" t="s">
        <v>36</v>
      </c>
      <c r="D49" s="209" t="s">
        <v>297</v>
      </c>
      <c r="E49" s="209" t="s">
        <v>298</v>
      </c>
    </row>
    <row r="50" spans="1:5" x14ac:dyDescent="0.25">
      <c r="A50" s="213"/>
      <c r="B50" s="222"/>
      <c r="C50" s="222"/>
      <c r="D50" s="222"/>
      <c r="E50" s="222"/>
    </row>
    <row r="51" spans="1:5" x14ac:dyDescent="0.25">
      <c r="A51" s="213"/>
      <c r="B51" s="222"/>
    </row>
    <row r="52" spans="1:5" x14ac:dyDescent="0.25">
      <c r="A52" s="206" t="s">
        <v>222</v>
      </c>
    </row>
    <row r="54" spans="1:5" ht="24.75" customHeight="1" x14ac:dyDescent="0.25">
      <c r="A54" s="207" t="s">
        <v>190</v>
      </c>
      <c r="B54" s="207" t="s">
        <v>191</v>
      </c>
      <c r="C54" s="207" t="s">
        <v>10</v>
      </c>
      <c r="D54" s="207" t="s">
        <v>235</v>
      </c>
      <c r="E54" s="207" t="s">
        <v>236</v>
      </c>
    </row>
    <row r="55" spans="1:5" x14ac:dyDescent="0.25">
      <c r="A55" s="212">
        <v>1</v>
      </c>
      <c r="B55" s="209" t="s">
        <v>233</v>
      </c>
      <c r="C55" s="209" t="s">
        <v>237</v>
      </c>
      <c r="D55" s="209" t="s">
        <v>299</v>
      </c>
      <c r="E55" s="209" t="s">
        <v>239</v>
      </c>
    </row>
    <row r="56" spans="1:5" x14ac:dyDescent="0.25">
      <c r="A56" s="212"/>
      <c r="B56" s="209"/>
      <c r="C56" s="209"/>
      <c r="D56" s="209"/>
      <c r="E56" s="209"/>
    </row>
    <row r="57" spans="1:5" x14ac:dyDescent="0.25">
      <c r="A57" s="213"/>
      <c r="B57" s="222"/>
      <c r="C57" s="222"/>
      <c r="D57" s="222"/>
      <c r="E57" s="222"/>
    </row>
    <row r="58" spans="1:5" x14ac:dyDescent="0.25">
      <c r="A58" s="213"/>
      <c r="B58" s="223"/>
    </row>
    <row r="59" spans="1:5" x14ac:dyDescent="0.25">
      <c r="A59" s="206" t="s">
        <v>223</v>
      </c>
    </row>
    <row r="61" spans="1:5" ht="21.75" customHeight="1" x14ac:dyDescent="0.25">
      <c r="A61" s="207" t="s">
        <v>190</v>
      </c>
      <c r="B61" s="207" t="s">
        <v>191</v>
      </c>
      <c r="C61" s="207" t="s">
        <v>10</v>
      </c>
      <c r="D61" s="207" t="s">
        <v>235</v>
      </c>
      <c r="E61" s="207" t="s">
        <v>236</v>
      </c>
    </row>
    <row r="62" spans="1:5" x14ac:dyDescent="0.25">
      <c r="A62" s="212">
        <v>1</v>
      </c>
      <c r="B62" s="209" t="s">
        <v>101</v>
      </c>
      <c r="C62" s="209" t="s">
        <v>237</v>
      </c>
      <c r="D62" s="209" t="s">
        <v>300</v>
      </c>
      <c r="E62" s="209" t="s">
        <v>239</v>
      </c>
    </row>
    <row r="63" spans="1:5" x14ac:dyDescent="0.25">
      <c r="A63" s="212">
        <v>2</v>
      </c>
      <c r="B63" s="209" t="s">
        <v>64</v>
      </c>
      <c r="C63" s="209" t="s">
        <v>237</v>
      </c>
      <c r="D63" s="209"/>
      <c r="E63" s="209" t="s">
        <v>239</v>
      </c>
    </row>
    <row r="64" spans="1:5" x14ac:dyDescent="0.25">
      <c r="A64" s="212">
        <v>3</v>
      </c>
      <c r="B64" s="209" t="s">
        <v>98</v>
      </c>
      <c r="C64" s="209" t="s">
        <v>237</v>
      </c>
      <c r="D64" s="209"/>
      <c r="E64" s="209" t="s">
        <v>239</v>
      </c>
    </row>
  </sheetData>
  <mergeCells count="1">
    <mergeCell ref="A1:E1"/>
  </mergeCells>
  <printOptions horizontalCentered="1"/>
  <pageMargins left="0.31527777777777799" right="0.118055555555556" top="0.196527777777778" bottom="0.15763888888888899" header="0.511811023622047" footer="0.511811023622047"/>
  <pageSetup paperSize="9" scale="55" orientation="landscape"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
  <sheetViews>
    <sheetView topLeftCell="A12" zoomScaleNormal="100" workbookViewId="0">
      <selection activeCell="F18" sqref="F18"/>
    </sheetView>
  </sheetViews>
  <sheetFormatPr defaultColWidth="8.5703125" defaultRowHeight="15" x14ac:dyDescent="0.25"/>
  <cols>
    <col min="2" max="2" width="49" customWidth="1"/>
    <col min="3" max="3" width="10.85546875" customWidth="1"/>
    <col min="7" max="9" width="4.42578125" customWidth="1"/>
    <col min="10" max="10" width="12.85546875" customWidth="1"/>
    <col min="12" max="12" width="11.28515625" customWidth="1"/>
    <col min="13" max="13" width="16.140625" customWidth="1"/>
  </cols>
  <sheetData>
    <row r="1" spans="1:19" ht="23.85" customHeight="1" x14ac:dyDescent="0.25">
      <c r="A1" s="3" t="s">
        <v>2</v>
      </c>
      <c r="B1" s="304" t="s">
        <v>3</v>
      </c>
      <c r="C1" s="305" t="s">
        <v>4</v>
      </c>
      <c r="D1" s="4" t="s">
        <v>5</v>
      </c>
      <c r="E1" s="5" t="s">
        <v>6</v>
      </c>
      <c r="F1" s="5" t="s">
        <v>7</v>
      </c>
      <c r="G1" s="306" t="s">
        <v>8</v>
      </c>
      <c r="H1" s="306"/>
      <c r="I1" s="306"/>
      <c r="J1" s="304" t="s">
        <v>9</v>
      </c>
      <c r="K1" s="7" t="s">
        <v>10</v>
      </c>
      <c r="L1" s="307" t="s">
        <v>11</v>
      </c>
      <c r="M1" s="8" t="s">
        <v>12</v>
      </c>
      <c r="N1" s="300" t="s">
        <v>13</v>
      </c>
      <c r="O1" s="308" t="s">
        <v>14</v>
      </c>
      <c r="P1" s="308"/>
      <c r="Q1" s="308"/>
      <c r="R1" s="309" t="s">
        <v>15</v>
      </c>
      <c r="S1" s="309"/>
    </row>
    <row r="2" spans="1:19" x14ac:dyDescent="0.25">
      <c r="A2" s="9" t="s">
        <v>18</v>
      </c>
      <c r="B2" s="304"/>
      <c r="C2" s="305"/>
      <c r="D2" s="10"/>
      <c r="E2" s="11" t="s">
        <v>19</v>
      </c>
      <c r="F2" s="11" t="s">
        <v>20</v>
      </c>
      <c r="G2" s="11" t="s">
        <v>21</v>
      </c>
      <c r="H2" s="11" t="s">
        <v>22</v>
      </c>
      <c r="I2" s="11" t="s">
        <v>23</v>
      </c>
      <c r="J2" s="304"/>
      <c r="K2" s="12"/>
      <c r="L2" s="307"/>
      <c r="M2" s="13" t="s">
        <v>24</v>
      </c>
      <c r="N2" s="300"/>
      <c r="O2" s="14" t="s">
        <v>21</v>
      </c>
      <c r="P2" s="14" t="s">
        <v>22</v>
      </c>
      <c r="Q2" s="15" t="s">
        <v>23</v>
      </c>
      <c r="R2" s="16" t="s">
        <v>21</v>
      </c>
      <c r="S2" s="17" t="s">
        <v>22</v>
      </c>
    </row>
    <row r="3" spans="1:19" ht="30" x14ac:dyDescent="0.25">
      <c r="A3" s="224">
        <v>32</v>
      </c>
      <c r="B3" s="225" t="s">
        <v>83</v>
      </c>
      <c r="C3" s="224" t="s">
        <v>26</v>
      </c>
      <c r="D3" s="226" t="s">
        <v>74</v>
      </c>
      <c r="E3" s="226" t="s">
        <v>28</v>
      </c>
      <c r="F3" s="226" t="s">
        <v>21</v>
      </c>
      <c r="G3" s="226">
        <v>4</v>
      </c>
      <c r="H3" s="227"/>
      <c r="I3" s="226"/>
      <c r="J3" s="228" t="s">
        <v>84</v>
      </c>
      <c r="K3" s="225" t="s">
        <v>49</v>
      </c>
      <c r="L3" s="226" t="s">
        <v>43</v>
      </c>
      <c r="M3" s="225" t="s">
        <v>85</v>
      </c>
      <c r="N3" s="229"/>
      <c r="O3" s="229">
        <v>1</v>
      </c>
      <c r="P3" s="229"/>
      <c r="Q3" s="229"/>
      <c r="R3" s="230">
        <f t="shared" ref="R3:S5" si="0">G3*O3</f>
        <v>4</v>
      </c>
      <c r="S3" s="230">
        <f t="shared" si="0"/>
        <v>0</v>
      </c>
    </row>
    <row r="4" spans="1:19" ht="30" x14ac:dyDescent="0.25">
      <c r="A4" s="224">
        <v>22</v>
      </c>
      <c r="B4" s="225" t="s">
        <v>122</v>
      </c>
      <c r="C4" s="224" t="s">
        <v>26</v>
      </c>
      <c r="D4" s="231" t="s">
        <v>119</v>
      </c>
      <c r="E4" s="226" t="s">
        <v>107</v>
      </c>
      <c r="F4" s="231" t="s">
        <v>21</v>
      </c>
      <c r="G4" s="231">
        <v>4</v>
      </c>
      <c r="H4" s="231"/>
      <c r="I4" s="231"/>
      <c r="J4" s="228" t="s">
        <v>84</v>
      </c>
      <c r="K4" s="225" t="s">
        <v>49</v>
      </c>
      <c r="L4" s="226" t="s">
        <v>43</v>
      </c>
      <c r="M4" s="225" t="s">
        <v>85</v>
      </c>
      <c r="N4" s="229"/>
      <c r="O4" s="229">
        <v>1</v>
      </c>
      <c r="P4" s="229"/>
      <c r="Q4" s="229"/>
      <c r="R4" s="230">
        <f t="shared" si="0"/>
        <v>4</v>
      </c>
      <c r="S4" s="230">
        <f t="shared" si="0"/>
        <v>0</v>
      </c>
    </row>
    <row r="5" spans="1:19" ht="30" x14ac:dyDescent="0.25">
      <c r="A5" s="232">
        <v>59</v>
      </c>
      <c r="B5" s="225" t="s">
        <v>151</v>
      </c>
      <c r="C5" s="224" t="s">
        <v>26</v>
      </c>
      <c r="D5" s="226" t="s">
        <v>97</v>
      </c>
      <c r="E5" s="226" t="s">
        <v>107</v>
      </c>
      <c r="F5" s="226" t="s">
        <v>21</v>
      </c>
      <c r="G5" s="226">
        <v>2</v>
      </c>
      <c r="H5" s="227"/>
      <c r="I5" s="226"/>
      <c r="J5" s="228" t="s">
        <v>84</v>
      </c>
      <c r="K5" s="225" t="s">
        <v>49</v>
      </c>
      <c r="L5" s="226" t="s">
        <v>43</v>
      </c>
      <c r="M5" s="225" t="s">
        <v>85</v>
      </c>
      <c r="N5" s="229"/>
      <c r="O5" s="229">
        <v>1</v>
      </c>
      <c r="P5" s="229"/>
      <c r="Q5" s="229"/>
      <c r="R5" s="230">
        <f t="shared" si="0"/>
        <v>2</v>
      </c>
      <c r="S5" s="230">
        <f t="shared" si="0"/>
        <v>0</v>
      </c>
    </row>
    <row r="8" spans="1:19" ht="23.85" customHeight="1" x14ac:dyDescent="0.25">
      <c r="A8" s="233" t="s">
        <v>2</v>
      </c>
      <c r="B8" s="367" t="s">
        <v>3</v>
      </c>
      <c r="C8" s="368" t="s">
        <v>4</v>
      </c>
      <c r="D8" s="235" t="s">
        <v>5</v>
      </c>
      <c r="E8" s="233" t="s">
        <v>6</v>
      </c>
      <c r="F8" s="233" t="s">
        <v>7</v>
      </c>
      <c r="G8" s="368" t="s">
        <v>8</v>
      </c>
      <c r="H8" s="368"/>
      <c r="I8" s="368"/>
      <c r="J8" s="367" t="s">
        <v>9</v>
      </c>
      <c r="K8" s="234" t="s">
        <v>10</v>
      </c>
      <c r="L8" s="367" t="s">
        <v>11</v>
      </c>
      <c r="M8" s="234" t="s">
        <v>12</v>
      </c>
      <c r="N8" s="369" t="s">
        <v>13</v>
      </c>
      <c r="O8" s="370" t="s">
        <v>14</v>
      </c>
      <c r="P8" s="370"/>
      <c r="Q8" s="370"/>
      <c r="R8" s="368" t="s">
        <v>15</v>
      </c>
      <c r="S8" s="368"/>
    </row>
    <row r="9" spans="1:19" x14ac:dyDescent="0.25">
      <c r="A9" s="233" t="s">
        <v>18</v>
      </c>
      <c r="B9" s="367"/>
      <c r="C9" s="368"/>
      <c r="D9" s="235"/>
      <c r="E9" s="233" t="s">
        <v>19</v>
      </c>
      <c r="F9" s="233" t="s">
        <v>20</v>
      </c>
      <c r="G9" s="233" t="s">
        <v>21</v>
      </c>
      <c r="H9" s="233" t="s">
        <v>22</v>
      </c>
      <c r="I9" s="233" t="s">
        <v>23</v>
      </c>
      <c r="J9" s="367"/>
      <c r="K9" s="234"/>
      <c r="L9" s="367"/>
      <c r="M9" s="234" t="s">
        <v>24</v>
      </c>
      <c r="N9" s="369"/>
      <c r="O9" s="233" t="s">
        <v>21</v>
      </c>
      <c r="P9" s="233" t="s">
        <v>22</v>
      </c>
      <c r="Q9" s="233" t="s">
        <v>23</v>
      </c>
      <c r="R9" s="233" t="s">
        <v>21</v>
      </c>
      <c r="S9" s="233" t="s">
        <v>22</v>
      </c>
    </row>
    <row r="10" spans="1:19" ht="30" x14ac:dyDescent="0.25">
      <c r="A10" s="224">
        <v>4</v>
      </c>
      <c r="B10" s="225" t="s">
        <v>41</v>
      </c>
      <c r="C10" s="224" t="s">
        <v>26</v>
      </c>
      <c r="D10" s="226" t="s">
        <v>27</v>
      </c>
      <c r="E10" s="226" t="s">
        <v>28</v>
      </c>
      <c r="F10" s="226" t="s">
        <v>21</v>
      </c>
      <c r="G10" s="226">
        <v>4</v>
      </c>
      <c r="H10" s="226"/>
      <c r="I10" s="226"/>
      <c r="J10" s="228" t="s">
        <v>42</v>
      </c>
      <c r="K10" s="225" t="s">
        <v>36</v>
      </c>
      <c r="L10" s="226" t="s">
        <v>43</v>
      </c>
      <c r="M10" s="225" t="s">
        <v>44</v>
      </c>
      <c r="N10" s="229"/>
      <c r="O10" s="229">
        <v>1</v>
      </c>
      <c r="P10" s="229"/>
      <c r="Q10" s="229"/>
      <c r="R10" s="233">
        <f>G10*O10</f>
        <v>4</v>
      </c>
      <c r="S10" s="233">
        <f>H10*P10</f>
        <v>0</v>
      </c>
    </row>
    <row r="13" spans="1:19" ht="23.85" customHeight="1" x14ac:dyDescent="0.25">
      <c r="A13" s="375" t="s">
        <v>301</v>
      </c>
      <c r="B13" s="371" t="s">
        <v>3</v>
      </c>
      <c r="C13" s="376" t="s">
        <v>302</v>
      </c>
      <c r="D13" s="236" t="s">
        <v>5</v>
      </c>
      <c r="E13" s="6" t="s">
        <v>6</v>
      </c>
      <c r="F13" s="6" t="s">
        <v>7</v>
      </c>
      <c r="G13" s="306" t="s">
        <v>8</v>
      </c>
      <c r="H13" s="306"/>
      <c r="I13" s="306"/>
      <c r="J13" s="371" t="s">
        <v>9</v>
      </c>
      <c r="K13" s="237" t="s">
        <v>10</v>
      </c>
      <c r="L13" s="371" t="s">
        <v>11</v>
      </c>
      <c r="M13" s="237" t="s">
        <v>12</v>
      </c>
      <c r="N13" s="372" t="s">
        <v>13</v>
      </c>
      <c r="O13" s="373" t="s">
        <v>14</v>
      </c>
      <c r="P13" s="373"/>
      <c r="Q13" s="373"/>
      <c r="R13" s="374" t="s">
        <v>15</v>
      </c>
      <c r="S13" s="374"/>
    </row>
    <row r="14" spans="1:19" x14ac:dyDescent="0.25">
      <c r="A14" s="375"/>
      <c r="B14" s="371"/>
      <c r="C14" s="376"/>
      <c r="D14" s="238"/>
      <c r="E14" s="239" t="s">
        <v>19</v>
      </c>
      <c r="F14" s="239" t="s">
        <v>20</v>
      </c>
      <c r="G14" s="239" t="s">
        <v>21</v>
      </c>
      <c r="H14" s="239" t="s">
        <v>22</v>
      </c>
      <c r="I14" s="239" t="s">
        <v>23</v>
      </c>
      <c r="J14" s="371"/>
      <c r="K14" s="240"/>
      <c r="L14" s="371"/>
      <c r="M14" s="241" t="s">
        <v>24</v>
      </c>
      <c r="N14" s="372"/>
      <c r="O14" s="239" t="s">
        <v>21</v>
      </c>
      <c r="P14" s="239" t="s">
        <v>22</v>
      </c>
      <c r="Q14" s="239" t="s">
        <v>23</v>
      </c>
      <c r="R14" s="239" t="s">
        <v>21</v>
      </c>
      <c r="S14" s="242" t="s">
        <v>22</v>
      </c>
    </row>
    <row r="15" spans="1:19" ht="30" x14ac:dyDescent="0.25">
      <c r="A15" s="243">
        <v>1</v>
      </c>
      <c r="B15" s="244" t="s">
        <v>73</v>
      </c>
      <c r="C15" s="245" t="s">
        <v>26</v>
      </c>
      <c r="D15" s="246" t="s">
        <v>74</v>
      </c>
      <c r="E15" s="246" t="s">
        <v>28</v>
      </c>
      <c r="F15" s="246" t="s">
        <v>21</v>
      </c>
      <c r="G15" s="246">
        <v>4</v>
      </c>
      <c r="H15" s="247"/>
      <c r="I15" s="246"/>
      <c r="J15" s="248" t="s">
        <v>75</v>
      </c>
      <c r="K15" s="244" t="s">
        <v>30</v>
      </c>
      <c r="L15" s="246" t="s">
        <v>43</v>
      </c>
      <c r="M15" s="244" t="s">
        <v>76</v>
      </c>
      <c r="N15" s="249"/>
      <c r="O15" s="249">
        <v>1</v>
      </c>
      <c r="P15" s="249"/>
      <c r="Q15" s="249"/>
      <c r="R15" s="250">
        <f t="shared" ref="R15:R26" si="1">G15*O15</f>
        <v>4</v>
      </c>
      <c r="S15" s="251">
        <f t="shared" ref="S15:S26" si="2">H15*P15</f>
        <v>0</v>
      </c>
    </row>
    <row r="16" spans="1:19" ht="30" x14ac:dyDescent="0.25">
      <c r="A16" s="252">
        <v>2</v>
      </c>
      <c r="B16" s="225" t="s">
        <v>87</v>
      </c>
      <c r="C16" s="224" t="s">
        <v>26</v>
      </c>
      <c r="D16" s="226" t="s">
        <v>74</v>
      </c>
      <c r="E16" s="226" t="s">
        <v>28</v>
      </c>
      <c r="F16" s="226" t="s">
        <v>21</v>
      </c>
      <c r="G16" s="226">
        <v>4</v>
      </c>
      <c r="H16" s="227"/>
      <c r="I16" s="226"/>
      <c r="J16" s="228" t="s">
        <v>88</v>
      </c>
      <c r="K16" s="225" t="s">
        <v>49</v>
      </c>
      <c r="L16" s="226" t="s">
        <v>43</v>
      </c>
      <c r="M16" s="225" t="s">
        <v>76</v>
      </c>
      <c r="N16" s="229"/>
      <c r="O16" s="229">
        <v>1</v>
      </c>
      <c r="P16" s="229"/>
      <c r="Q16" s="229"/>
      <c r="R16" s="233">
        <f t="shared" si="1"/>
        <v>4</v>
      </c>
      <c r="S16" s="253">
        <f t="shared" si="2"/>
        <v>0</v>
      </c>
    </row>
    <row r="17" spans="1:19" ht="30" x14ac:dyDescent="0.25">
      <c r="A17" s="243">
        <v>3</v>
      </c>
      <c r="B17" s="225" t="s">
        <v>89</v>
      </c>
      <c r="C17" s="224" t="s">
        <v>26</v>
      </c>
      <c r="D17" s="226" t="s">
        <v>74</v>
      </c>
      <c r="E17" s="226" t="s">
        <v>28</v>
      </c>
      <c r="F17" s="226" t="s">
        <v>21</v>
      </c>
      <c r="G17" s="226">
        <v>4</v>
      </c>
      <c r="H17" s="227"/>
      <c r="I17" s="226"/>
      <c r="J17" s="228" t="s">
        <v>88</v>
      </c>
      <c r="K17" s="225" t="s">
        <v>49</v>
      </c>
      <c r="L17" s="226" t="s">
        <v>43</v>
      </c>
      <c r="M17" s="225" t="s">
        <v>76</v>
      </c>
      <c r="N17" s="229"/>
      <c r="O17" s="229">
        <v>1</v>
      </c>
      <c r="P17" s="229"/>
      <c r="Q17" s="229"/>
      <c r="R17" s="233">
        <f t="shared" si="1"/>
        <v>4</v>
      </c>
      <c r="S17" s="253">
        <f t="shared" si="2"/>
        <v>0</v>
      </c>
    </row>
    <row r="18" spans="1:19" ht="30" x14ac:dyDescent="0.25">
      <c r="A18" s="252">
        <v>4</v>
      </c>
      <c r="B18" s="225" t="s">
        <v>106</v>
      </c>
      <c r="C18" s="224" t="s">
        <v>26</v>
      </c>
      <c r="D18" s="226" t="s">
        <v>27</v>
      </c>
      <c r="E18" s="226" t="s">
        <v>107</v>
      </c>
      <c r="F18" s="226" t="s">
        <v>21</v>
      </c>
      <c r="G18" s="226">
        <v>4</v>
      </c>
      <c r="H18" s="226"/>
      <c r="I18" s="226"/>
      <c r="J18" s="228" t="s">
        <v>108</v>
      </c>
      <c r="K18" s="225" t="s">
        <v>30</v>
      </c>
      <c r="L18" s="226" t="s">
        <v>43</v>
      </c>
      <c r="M18" s="225" t="s">
        <v>76</v>
      </c>
      <c r="N18" s="229"/>
      <c r="O18" s="229">
        <v>1</v>
      </c>
      <c r="P18" s="229"/>
      <c r="Q18" s="229"/>
      <c r="R18" s="233">
        <f t="shared" si="1"/>
        <v>4</v>
      </c>
      <c r="S18" s="253">
        <f t="shared" si="2"/>
        <v>0</v>
      </c>
    </row>
    <row r="19" spans="1:19" ht="30" x14ac:dyDescent="0.25">
      <c r="A19" s="243">
        <v>5</v>
      </c>
      <c r="B19" s="225" t="s">
        <v>111</v>
      </c>
      <c r="C19" s="224" t="s">
        <v>26</v>
      </c>
      <c r="D19" s="226" t="s">
        <v>27</v>
      </c>
      <c r="E19" s="226" t="s">
        <v>107</v>
      </c>
      <c r="F19" s="226" t="s">
        <v>21</v>
      </c>
      <c r="G19" s="226">
        <v>4</v>
      </c>
      <c r="H19" s="226"/>
      <c r="I19" s="226"/>
      <c r="J19" s="228" t="s">
        <v>88</v>
      </c>
      <c r="K19" s="225" t="s">
        <v>49</v>
      </c>
      <c r="L19" s="226" t="s">
        <v>43</v>
      </c>
      <c r="M19" s="225" t="s">
        <v>76</v>
      </c>
      <c r="N19" s="229"/>
      <c r="O19" s="229">
        <v>1</v>
      </c>
      <c r="P19" s="229"/>
      <c r="Q19" s="229"/>
      <c r="R19" s="233">
        <f t="shared" si="1"/>
        <v>4</v>
      </c>
      <c r="S19" s="253">
        <f t="shared" si="2"/>
        <v>0</v>
      </c>
    </row>
    <row r="20" spans="1:19" ht="30" x14ac:dyDescent="0.25">
      <c r="A20" s="252">
        <v>6</v>
      </c>
      <c r="B20" s="225" t="s">
        <v>127</v>
      </c>
      <c r="C20" s="224" t="s">
        <v>26</v>
      </c>
      <c r="D20" s="226" t="s">
        <v>119</v>
      </c>
      <c r="E20" s="226" t="s">
        <v>107</v>
      </c>
      <c r="F20" s="226" t="s">
        <v>21</v>
      </c>
      <c r="G20" s="226">
        <v>4</v>
      </c>
      <c r="H20" s="226"/>
      <c r="I20" s="226"/>
      <c r="J20" s="228" t="s">
        <v>128</v>
      </c>
      <c r="K20" s="225" t="s">
        <v>49</v>
      </c>
      <c r="L20" s="226" t="s">
        <v>43</v>
      </c>
      <c r="M20" s="225" t="s">
        <v>76</v>
      </c>
      <c r="N20" s="229"/>
      <c r="O20" s="229">
        <v>1</v>
      </c>
      <c r="P20" s="229"/>
      <c r="Q20" s="229"/>
      <c r="R20" s="233">
        <f t="shared" si="1"/>
        <v>4</v>
      </c>
      <c r="S20" s="253">
        <f t="shared" si="2"/>
        <v>0</v>
      </c>
    </row>
    <row r="21" spans="1:19" ht="30" x14ac:dyDescent="0.25">
      <c r="A21" s="243">
        <v>7</v>
      </c>
      <c r="B21" s="254" t="s">
        <v>145</v>
      </c>
      <c r="C21" s="224" t="s">
        <v>26</v>
      </c>
      <c r="D21" s="226" t="s">
        <v>97</v>
      </c>
      <c r="E21" s="226" t="s">
        <v>107</v>
      </c>
      <c r="F21" s="226" t="s">
        <v>21</v>
      </c>
      <c r="G21" s="226">
        <v>4</v>
      </c>
      <c r="H21" s="227"/>
      <c r="I21" s="226"/>
      <c r="J21" s="228" t="s">
        <v>88</v>
      </c>
      <c r="K21" s="225" t="s">
        <v>49</v>
      </c>
      <c r="L21" s="226" t="s">
        <v>43</v>
      </c>
      <c r="M21" s="225" t="s">
        <v>76</v>
      </c>
      <c r="N21" s="229"/>
      <c r="O21" s="229">
        <v>1</v>
      </c>
      <c r="P21" s="229"/>
      <c r="Q21" s="229"/>
      <c r="R21" s="233">
        <f t="shared" si="1"/>
        <v>4</v>
      </c>
      <c r="S21" s="253">
        <f t="shared" si="2"/>
        <v>0</v>
      </c>
    </row>
    <row r="22" spans="1:19" ht="30" x14ac:dyDescent="0.25">
      <c r="A22" s="252">
        <v>8</v>
      </c>
      <c r="B22" s="225" t="s">
        <v>149</v>
      </c>
      <c r="C22" s="224" t="s">
        <v>26</v>
      </c>
      <c r="D22" s="226" t="s">
        <v>97</v>
      </c>
      <c r="E22" s="226" t="s">
        <v>107</v>
      </c>
      <c r="F22" s="226" t="s">
        <v>21</v>
      </c>
      <c r="G22" s="226">
        <v>4</v>
      </c>
      <c r="H22" s="227"/>
      <c r="I22" s="226"/>
      <c r="J22" s="228" t="s">
        <v>75</v>
      </c>
      <c r="K22" s="225" t="s">
        <v>30</v>
      </c>
      <c r="L22" s="226" t="s">
        <v>43</v>
      </c>
      <c r="M22" s="225" t="s">
        <v>76</v>
      </c>
      <c r="N22" s="229"/>
      <c r="O22" s="229">
        <v>0</v>
      </c>
      <c r="P22" s="229"/>
      <c r="Q22" s="229"/>
      <c r="R22" s="233">
        <f t="shared" si="1"/>
        <v>0</v>
      </c>
      <c r="S22" s="253">
        <f t="shared" si="2"/>
        <v>0</v>
      </c>
    </row>
    <row r="23" spans="1:19" x14ac:dyDescent="0.25">
      <c r="A23" s="243">
        <v>9</v>
      </c>
      <c r="B23" s="225" t="s">
        <v>154</v>
      </c>
      <c r="C23" s="224" t="s">
        <v>26</v>
      </c>
      <c r="D23" s="226" t="s">
        <v>97</v>
      </c>
      <c r="E23" s="226" t="s">
        <v>107</v>
      </c>
      <c r="F23" s="226" t="s">
        <v>21</v>
      </c>
      <c r="G23" s="226">
        <v>1</v>
      </c>
      <c r="H23" s="255"/>
      <c r="I23" s="226"/>
      <c r="J23" s="228" t="s">
        <v>113</v>
      </c>
      <c r="K23" s="225" t="s">
        <v>36</v>
      </c>
      <c r="L23" s="226" t="s">
        <v>43</v>
      </c>
      <c r="M23" s="225" t="s">
        <v>76</v>
      </c>
      <c r="N23" s="229"/>
      <c r="O23" s="229">
        <v>0</v>
      </c>
      <c r="P23" s="229"/>
      <c r="Q23" s="229"/>
      <c r="R23" s="233">
        <f t="shared" si="1"/>
        <v>0</v>
      </c>
      <c r="S23" s="253">
        <f t="shared" si="2"/>
        <v>0</v>
      </c>
    </row>
    <row r="24" spans="1:19" ht="30" x14ac:dyDescent="0.25">
      <c r="A24" s="252">
        <v>10</v>
      </c>
      <c r="B24" s="225" t="s">
        <v>155</v>
      </c>
      <c r="C24" s="224" t="s">
        <v>26</v>
      </c>
      <c r="D24" s="226" t="s">
        <v>97</v>
      </c>
      <c r="E24" s="226" t="s">
        <v>107</v>
      </c>
      <c r="F24" s="226" t="s">
        <v>21</v>
      </c>
      <c r="G24" s="226">
        <v>4</v>
      </c>
      <c r="H24" s="227"/>
      <c r="I24" s="226"/>
      <c r="J24" s="228" t="s">
        <v>108</v>
      </c>
      <c r="K24" s="225" t="s">
        <v>30</v>
      </c>
      <c r="L24" s="226" t="s">
        <v>43</v>
      </c>
      <c r="M24" s="225" t="s">
        <v>76</v>
      </c>
      <c r="N24" s="229"/>
      <c r="O24" s="229">
        <v>0</v>
      </c>
      <c r="P24" s="229"/>
      <c r="Q24" s="229"/>
      <c r="R24" s="233">
        <f t="shared" si="1"/>
        <v>0</v>
      </c>
      <c r="S24" s="253">
        <f t="shared" si="2"/>
        <v>0</v>
      </c>
    </row>
    <row r="25" spans="1:19" ht="45" x14ac:dyDescent="0.25">
      <c r="A25" s="243">
        <v>11</v>
      </c>
      <c r="B25" s="225" t="s">
        <v>160</v>
      </c>
      <c r="C25" s="224" t="s">
        <v>26</v>
      </c>
      <c r="D25" s="226" t="s">
        <v>97</v>
      </c>
      <c r="E25" s="226" t="s">
        <v>107</v>
      </c>
      <c r="F25" s="226" t="s">
        <v>21</v>
      </c>
      <c r="G25" s="226">
        <v>4</v>
      </c>
      <c r="H25" s="227"/>
      <c r="I25" s="226"/>
      <c r="J25" s="228" t="s">
        <v>161</v>
      </c>
      <c r="K25" s="225" t="s">
        <v>30</v>
      </c>
      <c r="L25" s="226" t="s">
        <v>43</v>
      </c>
      <c r="M25" s="225" t="s">
        <v>76</v>
      </c>
      <c r="N25" s="229"/>
      <c r="O25" s="229">
        <v>0</v>
      </c>
      <c r="P25" s="229"/>
      <c r="Q25" s="229"/>
      <c r="R25" s="233">
        <f t="shared" si="1"/>
        <v>0</v>
      </c>
      <c r="S25" s="253">
        <f t="shared" si="2"/>
        <v>0</v>
      </c>
    </row>
    <row r="26" spans="1:19" ht="30" x14ac:dyDescent="0.25">
      <c r="A26" s="252">
        <v>12</v>
      </c>
      <c r="B26" s="256" t="s">
        <v>168</v>
      </c>
      <c r="C26" s="257" t="s">
        <v>26</v>
      </c>
      <c r="D26" s="258" t="s">
        <v>97</v>
      </c>
      <c r="E26" s="258" t="s">
        <v>107</v>
      </c>
      <c r="F26" s="258" t="s">
        <v>21</v>
      </c>
      <c r="G26" s="258">
        <v>4</v>
      </c>
      <c r="H26" s="259"/>
      <c r="I26" s="258"/>
      <c r="J26" s="260" t="s">
        <v>88</v>
      </c>
      <c r="K26" s="256" t="s">
        <v>49</v>
      </c>
      <c r="L26" s="258" t="s">
        <v>43</v>
      </c>
      <c r="M26" s="256" t="s">
        <v>76</v>
      </c>
      <c r="N26" s="261"/>
      <c r="O26" s="261">
        <v>0</v>
      </c>
      <c r="P26" s="261"/>
      <c r="Q26" s="261"/>
      <c r="R26" s="239">
        <f t="shared" si="1"/>
        <v>0</v>
      </c>
      <c r="S26" s="242">
        <f t="shared" si="2"/>
        <v>0</v>
      </c>
    </row>
  </sheetData>
  <mergeCells count="25">
    <mergeCell ref="L13:L14"/>
    <mergeCell ref="N13:N14"/>
    <mergeCell ref="O13:Q13"/>
    <mergeCell ref="R13:S13"/>
    <mergeCell ref="A13:A14"/>
    <mergeCell ref="B13:B14"/>
    <mergeCell ref="C13:C14"/>
    <mergeCell ref="G13:I13"/>
    <mergeCell ref="J13:J14"/>
    <mergeCell ref="N1:N2"/>
    <mergeCell ref="O1:Q1"/>
    <mergeCell ref="R1:S1"/>
    <mergeCell ref="B8:B9"/>
    <mergeCell ref="C8:C9"/>
    <mergeCell ref="G8:I8"/>
    <mergeCell ref="J8:J9"/>
    <mergeCell ref="L8:L9"/>
    <mergeCell ref="N8:N9"/>
    <mergeCell ref="O8:Q8"/>
    <mergeCell ref="R8:S8"/>
    <mergeCell ref="B1:B2"/>
    <mergeCell ref="C1:C2"/>
    <mergeCell ref="G1:I1"/>
    <mergeCell ref="J1:J2"/>
    <mergeCell ref="L1:L2"/>
  </mergeCells>
  <pageMargins left="0.7" right="0.7" top="0.75" bottom="0.75" header="0.511811023622047" footer="0.511811023622047"/>
  <pageSetup paperSize="9" orientation="portrait" horizontalDpi="300" verticalDpi="30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Normal="100" workbookViewId="0">
      <selection activeCell="E2" sqref="E2"/>
    </sheetView>
  </sheetViews>
  <sheetFormatPr defaultColWidth="8.5703125" defaultRowHeight="15" x14ac:dyDescent="0.25"/>
  <cols>
    <col min="1" max="1" width="7.85546875" customWidth="1"/>
    <col min="2" max="2" width="41.42578125" customWidth="1"/>
    <col min="3" max="3" width="19.85546875" customWidth="1"/>
    <col min="4" max="6" width="13.7109375" customWidth="1"/>
    <col min="7" max="9" width="4.7109375" customWidth="1"/>
    <col min="10" max="10" width="21" customWidth="1"/>
    <col min="11" max="12" width="14.140625" customWidth="1"/>
    <col min="13" max="13" width="19.5703125" customWidth="1"/>
    <col min="14" max="15" width="14.140625" customWidth="1"/>
    <col min="16" max="16" width="23.85546875" customWidth="1"/>
    <col min="17" max="17" width="14.42578125" customWidth="1"/>
  </cols>
  <sheetData>
    <row r="1" spans="1:17" x14ac:dyDescent="0.25">
      <c r="A1" s="262" t="s">
        <v>303</v>
      </c>
    </row>
    <row r="2" spans="1:17" ht="15.75" x14ac:dyDescent="0.25">
      <c r="A2" s="263" t="s">
        <v>304</v>
      </c>
    </row>
    <row r="4" spans="1:17" ht="15" customHeight="1" x14ac:dyDescent="0.25">
      <c r="A4" s="378" t="s">
        <v>305</v>
      </c>
      <c r="B4" s="378"/>
      <c r="C4" s="378"/>
      <c r="D4" s="378"/>
      <c r="E4" s="378"/>
      <c r="F4" s="378"/>
      <c r="G4" s="378"/>
      <c r="H4" s="378"/>
      <c r="I4" s="378"/>
      <c r="J4" s="379" t="s">
        <v>306</v>
      </c>
      <c r="K4" s="379"/>
      <c r="L4" s="379"/>
      <c r="M4" s="380" t="s">
        <v>307</v>
      </c>
      <c r="N4" s="380"/>
      <c r="O4" s="380"/>
      <c r="P4" s="381" t="s">
        <v>308</v>
      </c>
      <c r="Q4" s="382" t="s">
        <v>309</v>
      </c>
    </row>
    <row r="5" spans="1:17" ht="25.5" customHeight="1" x14ac:dyDescent="0.25">
      <c r="A5" s="264" t="s">
        <v>2</v>
      </c>
      <c r="B5" s="383" t="s">
        <v>3</v>
      </c>
      <c r="C5" s="265" t="s">
        <v>310</v>
      </c>
      <c r="D5" s="266" t="s">
        <v>5</v>
      </c>
      <c r="E5" s="267" t="s">
        <v>6</v>
      </c>
      <c r="F5" s="267" t="s">
        <v>7</v>
      </c>
      <c r="G5" s="268"/>
      <c r="H5" s="269" t="s">
        <v>8</v>
      </c>
      <c r="I5" s="270"/>
      <c r="J5" s="383" t="s">
        <v>311</v>
      </c>
      <c r="K5" s="267" t="s">
        <v>10</v>
      </c>
      <c r="L5" s="266" t="s">
        <v>312</v>
      </c>
      <c r="M5" s="383" t="s">
        <v>311</v>
      </c>
      <c r="N5" s="267" t="s">
        <v>10</v>
      </c>
      <c r="O5" s="384" t="s">
        <v>313</v>
      </c>
      <c r="P5" s="381"/>
      <c r="Q5" s="382"/>
    </row>
    <row r="6" spans="1:17" ht="39" customHeight="1" x14ac:dyDescent="0.25">
      <c r="A6" s="271" t="s">
        <v>18</v>
      </c>
      <c r="B6" s="383"/>
      <c r="C6" s="272" t="s">
        <v>314</v>
      </c>
      <c r="D6" s="273" t="s">
        <v>315</v>
      </c>
      <c r="E6" s="273" t="s">
        <v>19</v>
      </c>
      <c r="F6" s="273" t="s">
        <v>20</v>
      </c>
      <c r="G6" s="273" t="s">
        <v>21</v>
      </c>
      <c r="H6" s="273" t="s">
        <v>22</v>
      </c>
      <c r="I6" s="273" t="s">
        <v>23</v>
      </c>
      <c r="J6" s="383"/>
      <c r="K6" s="274"/>
      <c r="L6" s="275"/>
      <c r="M6" s="383"/>
      <c r="N6" s="276"/>
      <c r="O6" s="384"/>
      <c r="P6" s="381"/>
      <c r="Q6" s="382"/>
    </row>
    <row r="7" spans="1:17" ht="15" customHeight="1" x14ac:dyDescent="0.25">
      <c r="A7" s="377" t="s">
        <v>316</v>
      </c>
      <c r="B7" s="377"/>
      <c r="C7" s="377"/>
      <c r="D7" s="377"/>
      <c r="E7" s="377"/>
      <c r="F7" s="377"/>
      <c r="G7" s="377"/>
      <c r="H7" s="377"/>
      <c r="I7" s="377"/>
      <c r="J7" s="377"/>
      <c r="K7" s="377"/>
      <c r="L7" s="377"/>
      <c r="M7" s="377"/>
      <c r="N7" s="377"/>
      <c r="O7" s="377"/>
      <c r="P7" s="377"/>
      <c r="Q7" s="377"/>
    </row>
    <row r="8" spans="1:17" x14ac:dyDescent="0.25">
      <c r="A8" s="277">
        <v>1</v>
      </c>
      <c r="B8" s="278" t="s">
        <v>317</v>
      </c>
      <c r="C8" s="279" t="s">
        <v>26</v>
      </c>
      <c r="D8" s="279">
        <v>1</v>
      </c>
      <c r="E8" s="279" t="s">
        <v>107</v>
      </c>
      <c r="F8" s="279" t="s">
        <v>22</v>
      </c>
      <c r="G8" s="279"/>
      <c r="H8" s="279">
        <v>3</v>
      </c>
      <c r="I8" s="279"/>
      <c r="J8" s="278" t="s">
        <v>217</v>
      </c>
      <c r="K8" s="278" t="s">
        <v>53</v>
      </c>
      <c r="L8" s="279" t="s">
        <v>21</v>
      </c>
      <c r="M8" s="278" t="s">
        <v>77</v>
      </c>
      <c r="N8" s="278" t="s">
        <v>53</v>
      </c>
      <c r="O8" s="279" t="s">
        <v>31</v>
      </c>
      <c r="P8" s="278" t="s">
        <v>318</v>
      </c>
      <c r="Q8" s="280" t="s">
        <v>319</v>
      </c>
    </row>
    <row r="9" spans="1:17" x14ac:dyDescent="0.25">
      <c r="A9" s="281">
        <v>2</v>
      </c>
      <c r="B9" s="145" t="s">
        <v>112</v>
      </c>
      <c r="C9" s="146" t="s">
        <v>26</v>
      </c>
      <c r="D9" s="146">
        <v>2</v>
      </c>
      <c r="E9" s="146" t="s">
        <v>107</v>
      </c>
      <c r="F9" s="146" t="s">
        <v>22</v>
      </c>
      <c r="G9" s="146"/>
      <c r="H9" s="146">
        <v>2</v>
      </c>
      <c r="I9" s="146"/>
      <c r="J9" s="145" t="s">
        <v>320</v>
      </c>
      <c r="K9" s="145" t="s">
        <v>53</v>
      </c>
      <c r="L9" s="146" t="s">
        <v>21</v>
      </c>
      <c r="M9" s="145" t="s">
        <v>77</v>
      </c>
      <c r="N9" s="145" t="s">
        <v>53</v>
      </c>
      <c r="O9" s="146" t="s">
        <v>31</v>
      </c>
      <c r="P9" s="145" t="s">
        <v>318</v>
      </c>
      <c r="Q9" s="282" t="s">
        <v>319</v>
      </c>
    </row>
    <row r="10" spans="1:17" x14ac:dyDescent="0.25">
      <c r="A10" s="281">
        <v>3</v>
      </c>
      <c r="B10" s="145" t="s">
        <v>129</v>
      </c>
      <c r="C10" s="146" t="s">
        <v>26</v>
      </c>
      <c r="D10" s="146">
        <v>3</v>
      </c>
      <c r="E10" s="146" t="s">
        <v>107</v>
      </c>
      <c r="F10" s="146" t="s">
        <v>22</v>
      </c>
      <c r="G10" s="146"/>
      <c r="H10" s="146">
        <v>2</v>
      </c>
      <c r="I10" s="146"/>
      <c r="J10" s="145" t="s">
        <v>320</v>
      </c>
      <c r="K10" s="145" t="s">
        <v>53</v>
      </c>
      <c r="L10" s="146" t="s">
        <v>21</v>
      </c>
      <c r="M10" s="145" t="s">
        <v>77</v>
      </c>
      <c r="N10" s="145" t="s">
        <v>53</v>
      </c>
      <c r="O10" s="146" t="s">
        <v>31</v>
      </c>
      <c r="P10" s="145" t="s">
        <v>318</v>
      </c>
      <c r="Q10" s="282" t="s">
        <v>319</v>
      </c>
    </row>
    <row r="11" spans="1:17" x14ac:dyDescent="0.25">
      <c r="A11" s="281">
        <v>4</v>
      </c>
      <c r="B11" s="145" t="s">
        <v>321</v>
      </c>
      <c r="C11" s="146" t="s">
        <v>26</v>
      </c>
      <c r="D11" s="146">
        <v>3</v>
      </c>
      <c r="E11" s="146" t="s">
        <v>107</v>
      </c>
      <c r="F11" s="146" t="s">
        <v>22</v>
      </c>
      <c r="G11" s="146"/>
      <c r="H11" s="146">
        <v>3</v>
      </c>
      <c r="I11" s="146"/>
      <c r="J11" s="145" t="s">
        <v>69</v>
      </c>
      <c r="K11" s="145" t="s">
        <v>261</v>
      </c>
      <c r="L11" s="146" t="s">
        <v>21</v>
      </c>
      <c r="M11" s="145" t="s">
        <v>52</v>
      </c>
      <c r="N11" s="145" t="s">
        <v>53</v>
      </c>
      <c r="O11" s="146" t="s">
        <v>31</v>
      </c>
      <c r="P11" s="145" t="s">
        <v>318</v>
      </c>
      <c r="Q11" s="282" t="s">
        <v>319</v>
      </c>
    </row>
    <row r="12" spans="1:17" x14ac:dyDescent="0.25">
      <c r="A12" s="281">
        <v>5</v>
      </c>
      <c r="B12" s="145" t="s">
        <v>322</v>
      </c>
      <c r="C12" s="146" t="s">
        <v>26</v>
      </c>
      <c r="D12" s="146">
        <v>3</v>
      </c>
      <c r="E12" s="146" t="s">
        <v>28</v>
      </c>
      <c r="F12" s="146" t="s">
        <v>22</v>
      </c>
      <c r="G12" s="146"/>
      <c r="H12" s="146">
        <v>2</v>
      </c>
      <c r="I12" s="146"/>
      <c r="J12" s="145" t="s">
        <v>32</v>
      </c>
      <c r="K12" s="145" t="s">
        <v>261</v>
      </c>
      <c r="L12" s="146" t="s">
        <v>21</v>
      </c>
      <c r="M12" s="145" t="s">
        <v>52</v>
      </c>
      <c r="N12" s="145" t="s">
        <v>53</v>
      </c>
      <c r="O12" s="146" t="s">
        <v>31</v>
      </c>
      <c r="P12" s="145" t="s">
        <v>318</v>
      </c>
      <c r="Q12" s="282" t="s">
        <v>319</v>
      </c>
    </row>
    <row r="13" spans="1:17" x14ac:dyDescent="0.25">
      <c r="A13" s="281">
        <v>6</v>
      </c>
      <c r="B13" s="145" t="s">
        <v>72</v>
      </c>
      <c r="C13" s="146" t="s">
        <v>26</v>
      </c>
      <c r="D13" s="146">
        <v>2</v>
      </c>
      <c r="E13" s="146" t="s">
        <v>28</v>
      </c>
      <c r="F13" s="146" t="s">
        <v>22</v>
      </c>
      <c r="G13" s="146"/>
      <c r="H13" s="146">
        <v>2</v>
      </c>
      <c r="I13" s="146"/>
      <c r="J13" s="145" t="s">
        <v>32</v>
      </c>
      <c r="K13" s="145" t="s">
        <v>261</v>
      </c>
      <c r="L13" s="146" t="s">
        <v>21</v>
      </c>
      <c r="M13" s="145" t="s">
        <v>52</v>
      </c>
      <c r="N13" s="145" t="s">
        <v>53</v>
      </c>
      <c r="O13" s="146" t="s">
        <v>31</v>
      </c>
      <c r="P13" s="145" t="s">
        <v>318</v>
      </c>
      <c r="Q13" s="282" t="s">
        <v>319</v>
      </c>
    </row>
    <row r="14" spans="1:17" x14ac:dyDescent="0.25">
      <c r="A14" s="281">
        <v>7</v>
      </c>
      <c r="B14" s="145" t="s">
        <v>323</v>
      </c>
      <c r="C14" s="146" t="s">
        <v>26</v>
      </c>
      <c r="D14" s="146">
        <v>4</v>
      </c>
      <c r="E14" s="146" t="s">
        <v>107</v>
      </c>
      <c r="F14" s="146" t="s">
        <v>22</v>
      </c>
      <c r="G14" s="146"/>
      <c r="H14" s="146">
        <v>2</v>
      </c>
      <c r="I14" s="146"/>
      <c r="J14" s="145" t="s">
        <v>57</v>
      </c>
      <c r="K14" s="145" t="s">
        <v>261</v>
      </c>
      <c r="L14" s="146" t="s">
        <v>21</v>
      </c>
      <c r="M14" s="145" t="s">
        <v>52</v>
      </c>
      <c r="N14" s="145" t="s">
        <v>53</v>
      </c>
      <c r="O14" s="146" t="s">
        <v>31</v>
      </c>
      <c r="P14" s="145" t="s">
        <v>318</v>
      </c>
      <c r="Q14" s="282" t="s">
        <v>319</v>
      </c>
    </row>
    <row r="15" spans="1:17" x14ac:dyDescent="0.25">
      <c r="A15" s="281">
        <v>8</v>
      </c>
      <c r="B15" s="145" t="s">
        <v>87</v>
      </c>
      <c r="C15" s="146" t="s">
        <v>26</v>
      </c>
      <c r="D15" s="146">
        <v>4</v>
      </c>
      <c r="E15" s="146" t="s">
        <v>28</v>
      </c>
      <c r="F15" s="146" t="s">
        <v>22</v>
      </c>
      <c r="G15" s="146"/>
      <c r="H15" s="146">
        <v>2</v>
      </c>
      <c r="I15" s="146"/>
      <c r="J15" s="145" t="s">
        <v>217</v>
      </c>
      <c r="K15" s="145" t="s">
        <v>53</v>
      </c>
      <c r="L15" s="146" t="s">
        <v>21</v>
      </c>
      <c r="M15" s="145" t="s">
        <v>77</v>
      </c>
      <c r="N15" s="145" t="s">
        <v>53</v>
      </c>
      <c r="O15" s="146" t="s">
        <v>31</v>
      </c>
      <c r="P15" s="145" t="s">
        <v>318</v>
      </c>
      <c r="Q15" s="282" t="s">
        <v>319</v>
      </c>
    </row>
    <row r="16" spans="1:17" x14ac:dyDescent="0.25">
      <c r="A16" s="281">
        <v>9</v>
      </c>
      <c r="B16" s="145" t="s">
        <v>80</v>
      </c>
      <c r="C16" s="146" t="s">
        <v>26</v>
      </c>
      <c r="D16" s="146">
        <v>4</v>
      </c>
      <c r="E16" s="146" t="s">
        <v>28</v>
      </c>
      <c r="F16" s="146" t="s">
        <v>22</v>
      </c>
      <c r="G16" s="146"/>
      <c r="H16" s="146">
        <v>3</v>
      </c>
      <c r="I16" s="146"/>
      <c r="J16" s="145" t="s">
        <v>69</v>
      </c>
      <c r="K16" s="145" t="s">
        <v>261</v>
      </c>
      <c r="L16" s="146" t="s">
        <v>21</v>
      </c>
      <c r="M16" s="145" t="s">
        <v>52</v>
      </c>
      <c r="N16" s="145" t="s">
        <v>53</v>
      </c>
      <c r="O16" s="146" t="s">
        <v>31</v>
      </c>
      <c r="P16" s="145" t="s">
        <v>318</v>
      </c>
      <c r="Q16" s="282" t="s">
        <v>319</v>
      </c>
    </row>
    <row r="17" spans="1:17" x14ac:dyDescent="0.25">
      <c r="A17" s="281">
        <v>10</v>
      </c>
      <c r="B17" s="145" t="s">
        <v>324</v>
      </c>
      <c r="C17" s="146" t="s">
        <v>26</v>
      </c>
      <c r="D17" s="146">
        <v>4</v>
      </c>
      <c r="E17" s="146" t="s">
        <v>28</v>
      </c>
      <c r="F17" s="146" t="s">
        <v>22</v>
      </c>
      <c r="G17" s="146"/>
      <c r="H17" s="146">
        <v>2</v>
      </c>
      <c r="I17" s="146"/>
      <c r="J17" s="145" t="s">
        <v>217</v>
      </c>
      <c r="K17" s="145" t="s">
        <v>53</v>
      </c>
      <c r="L17" s="146" t="s">
        <v>21</v>
      </c>
      <c r="M17" s="145" t="s">
        <v>52</v>
      </c>
      <c r="N17" s="145" t="s">
        <v>53</v>
      </c>
      <c r="O17" s="146" t="s">
        <v>31</v>
      </c>
      <c r="P17" s="145" t="s">
        <v>318</v>
      </c>
      <c r="Q17" s="282" t="s">
        <v>319</v>
      </c>
    </row>
    <row r="18" spans="1:17" x14ac:dyDescent="0.25">
      <c r="A18" s="281">
        <v>11</v>
      </c>
      <c r="B18" s="145" t="s">
        <v>325</v>
      </c>
      <c r="C18" s="146" t="s">
        <v>26</v>
      </c>
      <c r="D18" s="146">
        <v>4</v>
      </c>
      <c r="E18" s="146" t="s">
        <v>28</v>
      </c>
      <c r="F18" s="146" t="s">
        <v>22</v>
      </c>
      <c r="G18" s="146"/>
      <c r="H18" s="146">
        <v>2</v>
      </c>
      <c r="I18" s="146"/>
      <c r="J18" s="145" t="s">
        <v>217</v>
      </c>
      <c r="K18" s="145" t="s">
        <v>53</v>
      </c>
      <c r="L18" s="146" t="s">
        <v>21</v>
      </c>
      <c r="M18" s="145" t="s">
        <v>77</v>
      </c>
      <c r="N18" s="145" t="s">
        <v>53</v>
      </c>
      <c r="O18" s="146" t="s">
        <v>31</v>
      </c>
      <c r="P18" s="145" t="s">
        <v>318</v>
      </c>
      <c r="Q18" s="282" t="s">
        <v>319</v>
      </c>
    </row>
    <row r="19" spans="1:17" x14ac:dyDescent="0.25">
      <c r="A19" s="281">
        <v>12</v>
      </c>
      <c r="B19" s="145" t="s">
        <v>326</v>
      </c>
      <c r="C19" s="146" t="s">
        <v>26</v>
      </c>
      <c r="D19" s="146">
        <v>4</v>
      </c>
      <c r="E19" s="146" t="s">
        <v>28</v>
      </c>
      <c r="F19" s="146" t="s">
        <v>22</v>
      </c>
      <c r="G19" s="146"/>
      <c r="H19" s="146">
        <v>2</v>
      </c>
      <c r="I19" s="146"/>
      <c r="J19" s="145" t="s">
        <v>86</v>
      </c>
      <c r="K19" s="145" t="s">
        <v>261</v>
      </c>
      <c r="L19" s="146" t="s">
        <v>21</v>
      </c>
      <c r="M19" s="145" t="s">
        <v>77</v>
      </c>
      <c r="N19" s="145" t="s">
        <v>53</v>
      </c>
      <c r="O19" s="146" t="s">
        <v>31</v>
      </c>
      <c r="P19" s="145" t="s">
        <v>318</v>
      </c>
      <c r="Q19" s="282" t="s">
        <v>319</v>
      </c>
    </row>
    <row r="20" spans="1:17" x14ac:dyDescent="0.25">
      <c r="A20" s="281">
        <v>13</v>
      </c>
      <c r="B20" s="145" t="s">
        <v>327</v>
      </c>
      <c r="C20" s="146" t="s">
        <v>26</v>
      </c>
      <c r="D20" s="146">
        <v>4</v>
      </c>
      <c r="E20" s="146" t="s">
        <v>28</v>
      </c>
      <c r="F20" s="146" t="s">
        <v>22</v>
      </c>
      <c r="G20" s="146"/>
      <c r="H20" s="146">
        <v>2</v>
      </c>
      <c r="I20" s="146"/>
      <c r="J20" s="145" t="s">
        <v>86</v>
      </c>
      <c r="K20" s="145" t="s">
        <v>261</v>
      </c>
      <c r="L20" s="146" t="s">
        <v>21</v>
      </c>
      <c r="M20" s="145" t="s">
        <v>77</v>
      </c>
      <c r="N20" s="145" t="s">
        <v>53</v>
      </c>
      <c r="O20" s="146" t="s">
        <v>31</v>
      </c>
      <c r="P20" s="145" t="s">
        <v>318</v>
      </c>
      <c r="Q20" s="282" t="s">
        <v>319</v>
      </c>
    </row>
    <row r="21" spans="1:17" x14ac:dyDescent="0.25">
      <c r="A21" s="281">
        <v>14</v>
      </c>
      <c r="B21" s="145" t="s">
        <v>328</v>
      </c>
      <c r="C21" s="283" t="s">
        <v>329</v>
      </c>
      <c r="D21" s="146">
        <v>1</v>
      </c>
      <c r="E21" s="146" t="s">
        <v>107</v>
      </c>
      <c r="F21" s="146" t="s">
        <v>22</v>
      </c>
      <c r="G21" s="146"/>
      <c r="H21" s="146">
        <v>1</v>
      </c>
      <c r="I21" s="146"/>
      <c r="J21" s="145" t="s">
        <v>217</v>
      </c>
      <c r="K21" s="145" t="s">
        <v>53</v>
      </c>
      <c r="L21" s="146" t="s">
        <v>21</v>
      </c>
      <c r="M21" s="145" t="s">
        <v>86</v>
      </c>
      <c r="N21" s="145" t="s">
        <v>261</v>
      </c>
      <c r="O21" s="146" t="s">
        <v>31</v>
      </c>
      <c r="P21" s="145" t="s">
        <v>318</v>
      </c>
      <c r="Q21" s="282" t="s">
        <v>319</v>
      </c>
    </row>
    <row r="22" spans="1:17" x14ac:dyDescent="0.25">
      <c r="A22" s="284">
        <v>15</v>
      </c>
      <c r="B22" s="285" t="s">
        <v>330</v>
      </c>
      <c r="C22" s="286" t="s">
        <v>331</v>
      </c>
      <c r="D22" s="287">
        <v>1</v>
      </c>
      <c r="E22" s="287" t="s">
        <v>107</v>
      </c>
      <c r="F22" s="287" t="s">
        <v>22</v>
      </c>
      <c r="G22" s="287"/>
      <c r="H22" s="287">
        <v>1</v>
      </c>
      <c r="I22" s="287"/>
      <c r="J22" s="285" t="s">
        <v>32</v>
      </c>
      <c r="K22" s="285" t="s">
        <v>261</v>
      </c>
      <c r="L22" s="287" t="s">
        <v>21</v>
      </c>
      <c r="M22" s="285" t="s">
        <v>39</v>
      </c>
      <c r="N22" s="285" t="s">
        <v>53</v>
      </c>
      <c r="O22" s="287" t="s">
        <v>31</v>
      </c>
      <c r="P22" s="285" t="s">
        <v>318</v>
      </c>
      <c r="Q22" s="288" t="s">
        <v>319</v>
      </c>
    </row>
  </sheetData>
  <mergeCells count="10">
    <mergeCell ref="A7:Q7"/>
    <mergeCell ref="A4:I4"/>
    <mergeCell ref="J4:L4"/>
    <mergeCell ref="M4:O4"/>
    <mergeCell ref="P4:P6"/>
    <mergeCell ref="Q4:Q6"/>
    <mergeCell ref="B5:B6"/>
    <mergeCell ref="J5:J6"/>
    <mergeCell ref="M5:M6"/>
    <mergeCell ref="O5:O6"/>
  </mergeCells>
  <pageMargins left="0.25" right="0.25" top="0.75" bottom="0.75" header="0.511811023622047" footer="0.511811023622047"/>
  <pageSetup paperSize="9"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Normal="100" workbookViewId="0">
      <selection activeCell="B8" sqref="B8"/>
    </sheetView>
  </sheetViews>
  <sheetFormatPr defaultColWidth="8.5703125" defaultRowHeight="15" x14ac:dyDescent="0.25"/>
  <cols>
    <col min="1" max="1" width="7.85546875" customWidth="1"/>
    <col min="2" max="2" width="41.42578125" customWidth="1"/>
    <col min="3" max="3" width="19.85546875" customWidth="1"/>
    <col min="4" max="6" width="13.7109375" customWidth="1"/>
    <col min="7" max="9" width="4.7109375" customWidth="1"/>
    <col min="10" max="10" width="21" customWidth="1"/>
    <col min="11" max="12" width="14.140625" customWidth="1"/>
    <col min="13" max="13" width="19.5703125" customWidth="1"/>
    <col min="14" max="15" width="14.140625" customWidth="1"/>
    <col min="16" max="16" width="23.85546875" customWidth="1"/>
    <col min="17" max="17" width="14.42578125" customWidth="1"/>
  </cols>
  <sheetData>
    <row r="1" spans="1:17" x14ac:dyDescent="0.25">
      <c r="A1" s="262" t="s">
        <v>303</v>
      </c>
    </row>
    <row r="2" spans="1:17" ht="15.75" x14ac:dyDescent="0.25">
      <c r="A2" s="263" t="s">
        <v>332</v>
      </c>
    </row>
    <row r="4" spans="1:17" ht="15" customHeight="1" x14ac:dyDescent="0.25">
      <c r="A4" s="378" t="s">
        <v>305</v>
      </c>
      <c r="B4" s="378"/>
      <c r="C4" s="378"/>
      <c r="D4" s="378"/>
      <c r="E4" s="378"/>
      <c r="F4" s="378"/>
      <c r="G4" s="378"/>
      <c r="H4" s="378"/>
      <c r="I4" s="378"/>
      <c r="J4" s="379" t="s">
        <v>306</v>
      </c>
      <c r="K4" s="379"/>
      <c r="L4" s="379"/>
      <c r="M4" s="380" t="s">
        <v>307</v>
      </c>
      <c r="N4" s="380"/>
      <c r="O4" s="380"/>
      <c r="P4" s="381" t="s">
        <v>308</v>
      </c>
      <c r="Q4" s="382" t="s">
        <v>309</v>
      </c>
    </row>
    <row r="5" spans="1:17" ht="25.5" customHeight="1" x14ac:dyDescent="0.25">
      <c r="A5" s="264" t="s">
        <v>2</v>
      </c>
      <c r="B5" s="383" t="s">
        <v>3</v>
      </c>
      <c r="C5" s="265" t="s">
        <v>310</v>
      </c>
      <c r="D5" s="266" t="s">
        <v>5</v>
      </c>
      <c r="E5" s="267" t="s">
        <v>6</v>
      </c>
      <c r="F5" s="267" t="s">
        <v>7</v>
      </c>
      <c r="G5" s="268"/>
      <c r="H5" s="269" t="s">
        <v>8</v>
      </c>
      <c r="I5" s="270"/>
      <c r="J5" s="383" t="s">
        <v>311</v>
      </c>
      <c r="K5" s="267" t="s">
        <v>10</v>
      </c>
      <c r="L5" s="266" t="s">
        <v>312</v>
      </c>
      <c r="M5" s="383" t="s">
        <v>311</v>
      </c>
      <c r="N5" s="267" t="s">
        <v>10</v>
      </c>
      <c r="O5" s="384" t="s">
        <v>313</v>
      </c>
      <c r="P5" s="381"/>
      <c r="Q5" s="382"/>
    </row>
    <row r="6" spans="1:17" ht="39" customHeight="1" x14ac:dyDescent="0.25">
      <c r="A6" s="271" t="s">
        <v>18</v>
      </c>
      <c r="B6" s="383"/>
      <c r="C6" s="272" t="s">
        <v>314</v>
      </c>
      <c r="D6" s="273" t="s">
        <v>315</v>
      </c>
      <c r="E6" s="273" t="s">
        <v>19</v>
      </c>
      <c r="F6" s="273" t="s">
        <v>20</v>
      </c>
      <c r="G6" s="273" t="s">
        <v>21</v>
      </c>
      <c r="H6" s="273" t="s">
        <v>22</v>
      </c>
      <c r="I6" s="273" t="s">
        <v>23</v>
      </c>
      <c r="J6" s="383"/>
      <c r="K6" s="274"/>
      <c r="L6" s="275"/>
      <c r="M6" s="383"/>
      <c r="N6" s="276"/>
      <c r="O6" s="384"/>
      <c r="P6" s="381"/>
      <c r="Q6" s="382"/>
    </row>
    <row r="7" spans="1:17" ht="15" customHeight="1" x14ac:dyDescent="0.25">
      <c r="A7" s="377" t="s">
        <v>316</v>
      </c>
      <c r="B7" s="377"/>
      <c r="C7" s="377"/>
      <c r="D7" s="377"/>
      <c r="E7" s="377"/>
      <c r="F7" s="377"/>
      <c r="G7" s="377"/>
      <c r="H7" s="377"/>
      <c r="I7" s="377"/>
      <c r="J7" s="377"/>
      <c r="K7" s="377"/>
      <c r="L7" s="377"/>
      <c r="M7" s="377"/>
      <c r="N7" s="377"/>
      <c r="O7" s="377"/>
      <c r="P7" s="377"/>
      <c r="Q7" s="377"/>
    </row>
    <row r="8" spans="1:17" x14ac:dyDescent="0.25">
      <c r="A8" s="277">
        <v>1</v>
      </c>
      <c r="B8" s="278" t="s">
        <v>118</v>
      </c>
      <c r="C8" s="279" t="s">
        <v>26</v>
      </c>
      <c r="D8" s="279">
        <v>3</v>
      </c>
      <c r="E8" s="279">
        <v>6</v>
      </c>
      <c r="F8" s="279" t="s">
        <v>22</v>
      </c>
      <c r="G8" s="279">
        <v>4</v>
      </c>
      <c r="H8" s="279" t="s">
        <v>224</v>
      </c>
      <c r="I8" s="279"/>
      <c r="J8" s="278" t="s">
        <v>233</v>
      </c>
      <c r="K8" s="278"/>
      <c r="L8" s="279"/>
      <c r="M8" s="278" t="s">
        <v>48</v>
      </c>
      <c r="N8" s="278" t="s">
        <v>333</v>
      </c>
      <c r="O8" s="279" t="s">
        <v>31</v>
      </c>
      <c r="P8" s="278" t="s">
        <v>334</v>
      </c>
      <c r="Q8" s="280" t="s">
        <v>319</v>
      </c>
    </row>
    <row r="9" spans="1:17" x14ac:dyDescent="0.25">
      <c r="A9" s="281"/>
      <c r="B9" s="145"/>
      <c r="C9" s="146"/>
      <c r="D9" s="146"/>
      <c r="E9" s="146"/>
      <c r="F9" s="146"/>
      <c r="G9" s="146"/>
      <c r="H9" s="146"/>
      <c r="I9" s="146"/>
      <c r="J9" s="145"/>
      <c r="K9" s="145"/>
      <c r="L9" s="146"/>
      <c r="M9" s="145"/>
      <c r="N9" s="145"/>
      <c r="O9" s="146"/>
      <c r="P9" s="145"/>
      <c r="Q9" s="282"/>
    </row>
    <row r="10" spans="1:17" x14ac:dyDescent="0.25">
      <c r="A10" s="281"/>
      <c r="B10" s="145"/>
      <c r="C10" s="146"/>
      <c r="D10" s="146"/>
      <c r="E10" s="146"/>
      <c r="F10" s="146"/>
      <c r="G10" s="146"/>
      <c r="H10" s="146"/>
      <c r="I10" s="146"/>
      <c r="J10" s="145"/>
      <c r="K10" s="145"/>
      <c r="L10" s="146"/>
      <c r="M10" s="145"/>
      <c r="N10" s="145"/>
      <c r="O10" s="146"/>
      <c r="P10" s="145"/>
      <c r="Q10" s="282"/>
    </row>
    <row r="11" spans="1:17" x14ac:dyDescent="0.25">
      <c r="A11" s="281"/>
      <c r="B11" s="145"/>
      <c r="C11" s="146"/>
      <c r="D11" s="146"/>
      <c r="E11" s="146"/>
      <c r="F11" s="146"/>
      <c r="G11" s="146"/>
      <c r="H11" s="146"/>
      <c r="I11" s="146"/>
      <c r="J11" s="145"/>
      <c r="K11" s="145"/>
      <c r="L11" s="146"/>
      <c r="M11" s="145"/>
      <c r="N11" s="145"/>
      <c r="O11" s="146"/>
      <c r="P11" s="145"/>
      <c r="Q11" s="282"/>
    </row>
    <row r="12" spans="1:17" x14ac:dyDescent="0.25">
      <c r="A12" s="281"/>
      <c r="B12" s="145"/>
      <c r="C12" s="146"/>
      <c r="D12" s="146"/>
      <c r="E12" s="146"/>
      <c r="F12" s="146"/>
      <c r="G12" s="146"/>
      <c r="H12" s="146"/>
      <c r="I12" s="146"/>
      <c r="J12" s="145"/>
      <c r="K12" s="145"/>
      <c r="L12" s="146"/>
      <c r="M12" s="145"/>
      <c r="N12" s="145"/>
      <c r="O12" s="146"/>
      <c r="P12" s="145"/>
      <c r="Q12" s="282"/>
    </row>
    <row r="13" spans="1:17" x14ac:dyDescent="0.25">
      <c r="A13" s="281"/>
      <c r="B13" s="145"/>
      <c r="C13" s="146"/>
      <c r="D13" s="146"/>
      <c r="E13" s="146"/>
      <c r="F13" s="146"/>
      <c r="G13" s="146"/>
      <c r="H13" s="146"/>
      <c r="I13" s="146"/>
      <c r="J13" s="145"/>
      <c r="K13" s="145"/>
      <c r="L13" s="146"/>
      <c r="M13" s="145"/>
      <c r="N13" s="145"/>
      <c r="O13" s="146"/>
      <c r="P13" s="145"/>
      <c r="Q13" s="282"/>
    </row>
    <row r="14" spans="1:17" x14ac:dyDescent="0.25">
      <c r="A14" s="281"/>
      <c r="B14" s="145"/>
      <c r="C14" s="146"/>
      <c r="D14" s="146"/>
      <c r="E14" s="146"/>
      <c r="F14" s="146"/>
      <c r="G14" s="146"/>
      <c r="H14" s="146"/>
      <c r="I14" s="146"/>
      <c r="J14" s="145"/>
      <c r="K14" s="145"/>
      <c r="L14" s="146"/>
      <c r="M14" s="145"/>
      <c r="N14" s="145"/>
      <c r="O14" s="146"/>
      <c r="P14" s="145"/>
      <c r="Q14" s="282"/>
    </row>
    <row r="15" spans="1:17" x14ac:dyDescent="0.25">
      <c r="A15" s="281"/>
      <c r="B15" s="145"/>
      <c r="C15" s="146"/>
      <c r="D15" s="146"/>
      <c r="E15" s="146"/>
      <c r="F15" s="146"/>
      <c r="G15" s="146"/>
      <c r="H15" s="146"/>
      <c r="I15" s="146"/>
      <c r="J15" s="145"/>
      <c r="K15" s="145"/>
      <c r="L15" s="146"/>
      <c r="M15" s="145"/>
      <c r="N15" s="145"/>
      <c r="O15" s="146"/>
      <c r="P15" s="145"/>
      <c r="Q15" s="282"/>
    </row>
    <row r="16" spans="1:17" x14ac:dyDescent="0.25">
      <c r="A16" s="281"/>
      <c r="B16" s="145"/>
      <c r="C16" s="146"/>
      <c r="D16" s="146"/>
      <c r="E16" s="146"/>
      <c r="F16" s="146"/>
      <c r="G16" s="146"/>
      <c r="H16" s="146"/>
      <c r="I16" s="146"/>
      <c r="J16" s="145"/>
      <c r="K16" s="145"/>
      <c r="L16" s="146"/>
      <c r="M16" s="145"/>
      <c r="N16" s="145"/>
      <c r="O16" s="146"/>
      <c r="P16" s="145"/>
      <c r="Q16" s="282"/>
    </row>
    <row r="17" spans="1:17" x14ac:dyDescent="0.25">
      <c r="A17" s="281"/>
      <c r="B17" s="145"/>
      <c r="C17" s="146"/>
      <c r="D17" s="146"/>
      <c r="E17" s="146"/>
      <c r="F17" s="146"/>
      <c r="G17" s="146"/>
      <c r="H17" s="146"/>
      <c r="I17" s="146"/>
      <c r="J17" s="145"/>
      <c r="K17" s="145"/>
      <c r="L17" s="146"/>
      <c r="M17" s="145"/>
      <c r="N17" s="145"/>
      <c r="O17" s="146"/>
      <c r="P17" s="145"/>
      <c r="Q17" s="282"/>
    </row>
    <row r="18" spans="1:17" x14ac:dyDescent="0.25">
      <c r="A18" s="281"/>
      <c r="B18" s="145"/>
      <c r="C18" s="146"/>
      <c r="D18" s="146"/>
      <c r="E18" s="146"/>
      <c r="F18" s="146"/>
      <c r="G18" s="146"/>
      <c r="H18" s="146"/>
      <c r="I18" s="146"/>
      <c r="J18" s="145"/>
      <c r="K18" s="145"/>
      <c r="L18" s="146"/>
      <c r="M18" s="145"/>
      <c r="N18" s="145"/>
      <c r="O18" s="146"/>
      <c r="P18" s="145"/>
      <c r="Q18" s="282"/>
    </row>
    <row r="19" spans="1:17" x14ac:dyDescent="0.25">
      <c r="A19" s="281"/>
      <c r="B19" s="145"/>
      <c r="C19" s="146"/>
      <c r="D19" s="146"/>
      <c r="E19" s="146"/>
      <c r="F19" s="146"/>
      <c r="G19" s="146"/>
      <c r="H19" s="146"/>
      <c r="I19" s="146"/>
      <c r="J19" s="145"/>
      <c r="K19" s="145"/>
      <c r="L19" s="146"/>
      <c r="M19" s="145"/>
      <c r="N19" s="145"/>
      <c r="O19" s="146"/>
      <c r="P19" s="145"/>
      <c r="Q19" s="282"/>
    </row>
    <row r="20" spans="1:17" x14ac:dyDescent="0.25">
      <c r="A20" s="281"/>
      <c r="B20" s="145"/>
      <c r="C20" s="146"/>
      <c r="D20" s="146"/>
      <c r="E20" s="146"/>
      <c r="F20" s="146"/>
      <c r="G20" s="146"/>
      <c r="H20" s="146"/>
      <c r="I20" s="146"/>
      <c r="J20" s="145"/>
      <c r="K20" s="145"/>
      <c r="L20" s="146"/>
      <c r="M20" s="145"/>
      <c r="N20" s="145"/>
      <c r="O20" s="146"/>
      <c r="P20" s="145"/>
      <c r="Q20" s="282"/>
    </row>
    <row r="21" spans="1:17" x14ac:dyDescent="0.25">
      <c r="A21" s="281"/>
      <c r="B21" s="145"/>
      <c r="C21" s="283"/>
      <c r="D21" s="146"/>
      <c r="E21" s="146"/>
      <c r="F21" s="146"/>
      <c r="G21" s="146"/>
      <c r="H21" s="146"/>
      <c r="I21" s="146"/>
      <c r="J21" s="145"/>
      <c r="K21" s="145"/>
      <c r="L21" s="146"/>
      <c r="M21" s="145"/>
      <c r="N21" s="145"/>
      <c r="O21" s="146"/>
      <c r="P21" s="145"/>
      <c r="Q21" s="282"/>
    </row>
    <row r="22" spans="1:17" x14ac:dyDescent="0.25">
      <c r="A22" s="284"/>
      <c r="B22" s="285"/>
      <c r="C22" s="286"/>
      <c r="D22" s="287"/>
      <c r="E22" s="287"/>
      <c r="F22" s="287"/>
      <c r="G22" s="287"/>
      <c r="H22" s="287"/>
      <c r="I22" s="287"/>
      <c r="J22" s="285"/>
      <c r="K22" s="285"/>
      <c r="L22" s="287"/>
      <c r="M22" s="285"/>
      <c r="N22" s="285"/>
      <c r="O22" s="287"/>
      <c r="P22" s="285"/>
      <c r="Q22" s="288"/>
    </row>
  </sheetData>
  <mergeCells count="10">
    <mergeCell ref="A7:Q7"/>
    <mergeCell ref="A4:I4"/>
    <mergeCell ref="J4:L4"/>
    <mergeCell ref="M4:O4"/>
    <mergeCell ref="P4:P6"/>
    <mergeCell ref="Q4:Q6"/>
    <mergeCell ref="B5:B6"/>
    <mergeCell ref="J5:J6"/>
    <mergeCell ref="M5:M6"/>
    <mergeCell ref="O5:O6"/>
  </mergeCells>
  <pageMargins left="0.25" right="0.25" top="0.75" bottom="0.75" header="0.511811023622047" footer="0.511811023622047"/>
  <pageSetup paperSize="9" fitToHeight="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Normal="100" workbookViewId="0">
      <selection activeCell="F16" sqref="F16"/>
    </sheetView>
  </sheetViews>
  <sheetFormatPr defaultColWidth="8.5703125" defaultRowHeight="15" x14ac:dyDescent="0.25"/>
  <cols>
    <col min="1" max="1" width="7.85546875" customWidth="1"/>
    <col min="2" max="2" width="45.140625" customWidth="1"/>
    <col min="3" max="3" width="19.85546875" customWidth="1"/>
    <col min="4" max="6" width="13.7109375" customWidth="1"/>
    <col min="7" max="9" width="4.7109375" customWidth="1"/>
    <col min="10" max="10" width="21" customWidth="1"/>
    <col min="11" max="12" width="14.140625" customWidth="1"/>
    <col min="13" max="13" width="19.5703125" customWidth="1"/>
    <col min="14" max="15" width="14.140625" customWidth="1"/>
    <col min="16" max="16" width="23.85546875" customWidth="1"/>
    <col min="17" max="17" width="14.42578125" customWidth="1"/>
  </cols>
  <sheetData>
    <row r="1" spans="1:17" x14ac:dyDescent="0.25">
      <c r="A1" s="262" t="s">
        <v>303</v>
      </c>
    </row>
    <row r="2" spans="1:17" ht="15.75" x14ac:dyDescent="0.25">
      <c r="A2" s="263" t="s">
        <v>332</v>
      </c>
    </row>
    <row r="4" spans="1:17" ht="15" customHeight="1" x14ac:dyDescent="0.25">
      <c r="A4" s="378" t="s">
        <v>305</v>
      </c>
      <c r="B4" s="378"/>
      <c r="C4" s="378"/>
      <c r="D4" s="378"/>
      <c r="E4" s="378"/>
      <c r="F4" s="378"/>
      <c r="G4" s="378"/>
      <c r="H4" s="378"/>
      <c r="I4" s="378"/>
      <c r="J4" s="379" t="s">
        <v>306</v>
      </c>
      <c r="K4" s="379"/>
      <c r="L4" s="379"/>
      <c r="M4" s="380" t="s">
        <v>307</v>
      </c>
      <c r="N4" s="380"/>
      <c r="O4" s="380"/>
      <c r="P4" s="381" t="s">
        <v>308</v>
      </c>
      <c r="Q4" s="382" t="s">
        <v>309</v>
      </c>
    </row>
    <row r="5" spans="1:17" ht="25.5" customHeight="1" x14ac:dyDescent="0.25">
      <c r="A5" s="264" t="s">
        <v>2</v>
      </c>
      <c r="B5" s="383" t="s">
        <v>3</v>
      </c>
      <c r="C5" s="265" t="s">
        <v>310</v>
      </c>
      <c r="D5" s="266" t="s">
        <v>5</v>
      </c>
      <c r="E5" s="267" t="s">
        <v>6</v>
      </c>
      <c r="F5" s="267" t="s">
        <v>7</v>
      </c>
      <c r="G5" s="268"/>
      <c r="H5" s="269" t="s">
        <v>8</v>
      </c>
      <c r="I5" s="270"/>
      <c r="J5" s="383" t="s">
        <v>311</v>
      </c>
      <c r="K5" s="267" t="s">
        <v>10</v>
      </c>
      <c r="L5" s="266" t="s">
        <v>312</v>
      </c>
      <c r="M5" s="383" t="s">
        <v>311</v>
      </c>
      <c r="N5" s="267" t="s">
        <v>10</v>
      </c>
      <c r="O5" s="384" t="s">
        <v>313</v>
      </c>
      <c r="P5" s="381"/>
      <c r="Q5" s="382"/>
    </row>
    <row r="6" spans="1:17" ht="39" customHeight="1" x14ac:dyDescent="0.25">
      <c r="A6" s="271" t="s">
        <v>18</v>
      </c>
      <c r="B6" s="383"/>
      <c r="C6" s="272" t="s">
        <v>314</v>
      </c>
      <c r="D6" s="273" t="s">
        <v>315</v>
      </c>
      <c r="E6" s="273" t="s">
        <v>19</v>
      </c>
      <c r="F6" s="273" t="s">
        <v>20</v>
      </c>
      <c r="G6" s="273" t="s">
        <v>21</v>
      </c>
      <c r="H6" s="273" t="s">
        <v>22</v>
      </c>
      <c r="I6" s="273" t="s">
        <v>23</v>
      </c>
      <c r="J6" s="383"/>
      <c r="K6" s="274"/>
      <c r="L6" s="275"/>
      <c r="M6" s="383"/>
      <c r="N6" s="276"/>
      <c r="O6" s="384"/>
      <c r="P6" s="381"/>
      <c r="Q6" s="382"/>
    </row>
    <row r="7" spans="1:17" ht="15" customHeight="1" x14ac:dyDescent="0.25">
      <c r="A7" s="377" t="s">
        <v>316</v>
      </c>
      <c r="B7" s="377"/>
      <c r="C7" s="377"/>
      <c r="D7" s="377"/>
      <c r="E7" s="377"/>
      <c r="F7" s="377"/>
      <c r="G7" s="377"/>
      <c r="H7" s="377"/>
      <c r="I7" s="377"/>
      <c r="J7" s="377"/>
      <c r="K7" s="377"/>
      <c r="L7" s="377"/>
      <c r="M7" s="377"/>
      <c r="N7" s="377"/>
      <c r="O7" s="377"/>
      <c r="P7" s="377"/>
      <c r="Q7" s="377"/>
    </row>
    <row r="8" spans="1:17" x14ac:dyDescent="0.25">
      <c r="A8" s="289">
        <v>1</v>
      </c>
      <c r="B8" s="145" t="s">
        <v>118</v>
      </c>
      <c r="C8" s="146" t="s">
        <v>26</v>
      </c>
      <c r="D8" s="146">
        <v>3</v>
      </c>
      <c r="E8" s="226" t="s">
        <v>28</v>
      </c>
      <c r="F8" s="146" t="s">
        <v>21</v>
      </c>
      <c r="G8" s="146">
        <v>4</v>
      </c>
      <c r="H8" s="146" t="s">
        <v>224</v>
      </c>
      <c r="I8" s="146"/>
      <c r="J8" s="145" t="s">
        <v>233</v>
      </c>
      <c r="K8" s="145"/>
      <c r="L8" s="146"/>
      <c r="M8" s="145" t="s">
        <v>48</v>
      </c>
      <c r="N8" s="145" t="s">
        <v>333</v>
      </c>
      <c r="O8" s="146" t="s">
        <v>31</v>
      </c>
      <c r="P8" s="145" t="s">
        <v>334</v>
      </c>
      <c r="Q8" s="146" t="s">
        <v>319</v>
      </c>
    </row>
    <row r="9" spans="1:17" x14ac:dyDescent="0.25">
      <c r="A9" s="289">
        <v>2</v>
      </c>
      <c r="B9" s="225" t="s">
        <v>50</v>
      </c>
      <c r="C9" s="224" t="s">
        <v>26</v>
      </c>
      <c r="D9" s="226">
        <v>2</v>
      </c>
      <c r="E9" s="226" t="s">
        <v>28</v>
      </c>
      <c r="F9" s="226" t="s">
        <v>22</v>
      </c>
      <c r="G9" s="226"/>
      <c r="H9" s="226">
        <v>2</v>
      </c>
      <c r="I9" s="226"/>
      <c r="J9" s="228" t="s">
        <v>217</v>
      </c>
      <c r="K9" s="225" t="s">
        <v>53</v>
      </c>
      <c r="L9" s="146"/>
      <c r="M9" s="228" t="s">
        <v>52</v>
      </c>
      <c r="N9" s="225" t="s">
        <v>53</v>
      </c>
      <c r="O9" s="146" t="s">
        <v>31</v>
      </c>
      <c r="P9" s="145" t="s">
        <v>335</v>
      </c>
      <c r="Q9" s="146" t="s">
        <v>319</v>
      </c>
    </row>
    <row r="10" spans="1:17" x14ac:dyDescent="0.25">
      <c r="A10" s="289">
        <v>3</v>
      </c>
      <c r="B10" s="225" t="s">
        <v>60</v>
      </c>
      <c r="C10" s="224" t="s">
        <v>26</v>
      </c>
      <c r="D10" s="226">
        <v>3</v>
      </c>
      <c r="E10" s="226" t="s">
        <v>28</v>
      </c>
      <c r="F10" s="226" t="s">
        <v>22</v>
      </c>
      <c r="G10" s="226"/>
      <c r="H10" s="226">
        <v>2</v>
      </c>
      <c r="I10" s="226"/>
      <c r="J10" s="290" t="s">
        <v>336</v>
      </c>
      <c r="K10" s="225" t="s">
        <v>33</v>
      </c>
      <c r="L10" s="146"/>
      <c r="M10" s="290" t="s">
        <v>39</v>
      </c>
      <c r="N10" s="225" t="s">
        <v>53</v>
      </c>
      <c r="O10" s="146" t="s">
        <v>31</v>
      </c>
      <c r="P10" s="145" t="s">
        <v>337</v>
      </c>
      <c r="Q10" s="146" t="s">
        <v>319</v>
      </c>
    </row>
    <row r="11" spans="1:17" x14ac:dyDescent="0.25">
      <c r="A11" s="289">
        <v>4</v>
      </c>
      <c r="B11" s="225" t="s">
        <v>83</v>
      </c>
      <c r="C11" s="224" t="s">
        <v>26</v>
      </c>
      <c r="D11" s="226">
        <v>4</v>
      </c>
      <c r="E11" s="226" t="s">
        <v>28</v>
      </c>
      <c r="F11" s="226" t="s">
        <v>22</v>
      </c>
      <c r="G11" s="226"/>
      <c r="H11" s="226">
        <v>2</v>
      </c>
      <c r="I11" s="226"/>
      <c r="J11" s="228" t="s">
        <v>217</v>
      </c>
      <c r="K11" s="225" t="s">
        <v>53</v>
      </c>
      <c r="L11" s="146"/>
      <c r="M11" s="290" t="s">
        <v>86</v>
      </c>
      <c r="N11" s="225" t="s">
        <v>33</v>
      </c>
      <c r="O11" s="146" t="s">
        <v>31</v>
      </c>
      <c r="P11" s="145" t="s">
        <v>335</v>
      </c>
      <c r="Q11" s="146" t="s">
        <v>319</v>
      </c>
    </row>
    <row r="12" spans="1:17" x14ac:dyDescent="0.25">
      <c r="A12" s="289">
        <v>5</v>
      </c>
      <c r="B12" s="225" t="s">
        <v>95</v>
      </c>
      <c r="C12" s="224" t="s">
        <v>26</v>
      </c>
      <c r="D12" s="226">
        <v>4</v>
      </c>
      <c r="E12" s="226" t="s">
        <v>28</v>
      </c>
      <c r="F12" s="226" t="s">
        <v>22</v>
      </c>
      <c r="G12" s="226"/>
      <c r="H12" s="226">
        <v>2</v>
      </c>
      <c r="I12" s="226"/>
      <c r="J12" s="228" t="s">
        <v>217</v>
      </c>
      <c r="K12" s="225" t="s">
        <v>53</v>
      </c>
      <c r="L12" s="146"/>
      <c r="M12" s="290" t="s">
        <v>52</v>
      </c>
      <c r="N12" s="225" t="s">
        <v>53</v>
      </c>
      <c r="O12" s="146" t="s">
        <v>31</v>
      </c>
      <c r="P12" s="145" t="s">
        <v>335</v>
      </c>
      <c r="Q12" s="146" t="s">
        <v>319</v>
      </c>
    </row>
    <row r="13" spans="1:17" x14ac:dyDescent="0.25">
      <c r="A13" s="289">
        <v>6</v>
      </c>
      <c r="B13" s="225" t="s">
        <v>109</v>
      </c>
      <c r="C13" s="224" t="s">
        <v>26</v>
      </c>
      <c r="D13" s="226">
        <v>1</v>
      </c>
      <c r="E13" s="226" t="s">
        <v>107</v>
      </c>
      <c r="F13" s="226" t="s">
        <v>22</v>
      </c>
      <c r="G13" s="226"/>
      <c r="H13" s="226">
        <v>2</v>
      </c>
      <c r="I13" s="226"/>
      <c r="J13" s="228" t="s">
        <v>217</v>
      </c>
      <c r="K13" s="225" t="s">
        <v>33</v>
      </c>
      <c r="L13" s="146"/>
      <c r="M13" s="290" t="s">
        <v>57</v>
      </c>
      <c r="N13" s="225" t="s">
        <v>33</v>
      </c>
      <c r="O13" s="146" t="s">
        <v>31</v>
      </c>
      <c r="P13" s="145" t="s">
        <v>335</v>
      </c>
      <c r="Q13" s="146" t="s">
        <v>319</v>
      </c>
    </row>
    <row r="14" spans="1:17" x14ac:dyDescent="0.25">
      <c r="A14" s="289">
        <v>7</v>
      </c>
      <c r="B14" s="225" t="s">
        <v>111</v>
      </c>
      <c r="C14" s="224" t="s">
        <v>26</v>
      </c>
      <c r="D14" s="226">
        <v>1</v>
      </c>
      <c r="E14" s="226" t="s">
        <v>107</v>
      </c>
      <c r="F14" s="226" t="s">
        <v>22</v>
      </c>
      <c r="G14" s="226"/>
      <c r="H14" s="226">
        <v>3</v>
      </c>
      <c r="I14" s="226"/>
      <c r="J14" s="290" t="s">
        <v>336</v>
      </c>
      <c r="K14" s="225" t="s">
        <v>33</v>
      </c>
      <c r="L14" s="146"/>
      <c r="M14" s="290" t="s">
        <v>77</v>
      </c>
      <c r="N14" s="225" t="s">
        <v>33</v>
      </c>
      <c r="O14" s="146" t="s">
        <v>31</v>
      </c>
      <c r="P14" s="145" t="s">
        <v>337</v>
      </c>
      <c r="Q14" s="146" t="s">
        <v>319</v>
      </c>
    </row>
    <row r="15" spans="1:17" x14ac:dyDescent="0.25">
      <c r="A15" s="289">
        <v>8</v>
      </c>
      <c r="B15" s="225" t="s">
        <v>122</v>
      </c>
      <c r="C15" s="224" t="s">
        <v>26</v>
      </c>
      <c r="D15" s="231">
        <v>3</v>
      </c>
      <c r="E15" s="226" t="s">
        <v>107</v>
      </c>
      <c r="F15" s="231" t="s">
        <v>22</v>
      </c>
      <c r="G15" s="231"/>
      <c r="H15" s="231">
        <v>2</v>
      </c>
      <c r="I15" s="231"/>
      <c r="J15" s="228" t="s">
        <v>217</v>
      </c>
      <c r="K15" s="225" t="s">
        <v>53</v>
      </c>
      <c r="L15" s="146"/>
      <c r="M15" s="228" t="s">
        <v>77</v>
      </c>
      <c r="N15" s="225" t="s">
        <v>53</v>
      </c>
      <c r="O15" s="146" t="s">
        <v>31</v>
      </c>
      <c r="P15" s="145" t="s">
        <v>335</v>
      </c>
      <c r="Q15" s="146" t="s">
        <v>319</v>
      </c>
    </row>
    <row r="16" spans="1:17" x14ac:dyDescent="0.25">
      <c r="A16" s="289">
        <v>9</v>
      </c>
      <c r="B16" s="225" t="s">
        <v>127</v>
      </c>
      <c r="C16" s="224" t="s">
        <v>26</v>
      </c>
      <c r="D16" s="226">
        <v>3</v>
      </c>
      <c r="E16" s="226" t="s">
        <v>107</v>
      </c>
      <c r="F16" s="226" t="s">
        <v>22</v>
      </c>
      <c r="G16" s="226"/>
      <c r="H16" s="226">
        <v>2</v>
      </c>
      <c r="I16" s="226"/>
      <c r="J16" s="228" t="s">
        <v>217</v>
      </c>
      <c r="K16" s="225" t="s">
        <v>53</v>
      </c>
      <c r="L16" s="146"/>
      <c r="M16" s="228" t="s">
        <v>52</v>
      </c>
      <c r="N16" s="225" t="s">
        <v>53</v>
      </c>
      <c r="O16" s="146" t="s">
        <v>31</v>
      </c>
      <c r="P16" s="145" t="s">
        <v>335</v>
      </c>
      <c r="Q16" s="146" t="s">
        <v>319</v>
      </c>
    </row>
    <row r="17" spans="1:17" x14ac:dyDescent="0.25">
      <c r="A17" s="289">
        <v>10</v>
      </c>
      <c r="B17" s="225" t="s">
        <v>87</v>
      </c>
      <c r="C17" s="224" t="s">
        <v>26</v>
      </c>
      <c r="D17" s="226">
        <v>4</v>
      </c>
      <c r="E17" s="226" t="s">
        <v>28</v>
      </c>
      <c r="F17" s="226" t="s">
        <v>22</v>
      </c>
      <c r="G17" s="226"/>
      <c r="H17" s="226">
        <v>2</v>
      </c>
      <c r="I17" s="226"/>
      <c r="J17" s="228" t="s">
        <v>336</v>
      </c>
      <c r="K17" s="225" t="s">
        <v>53</v>
      </c>
      <c r="L17" s="146"/>
      <c r="M17" s="228" t="s">
        <v>77</v>
      </c>
      <c r="N17" s="225" t="s">
        <v>53</v>
      </c>
      <c r="O17" s="146" t="s">
        <v>31</v>
      </c>
      <c r="P17" s="145" t="s">
        <v>337</v>
      </c>
      <c r="Q17" s="146" t="s">
        <v>319</v>
      </c>
    </row>
    <row r="18" spans="1:17" x14ac:dyDescent="0.25">
      <c r="A18" s="289">
        <v>11</v>
      </c>
      <c r="B18" s="225" t="s">
        <v>89</v>
      </c>
      <c r="C18" s="224" t="s">
        <v>26</v>
      </c>
      <c r="D18" s="226" t="s">
        <v>74</v>
      </c>
      <c r="E18" s="226" t="s">
        <v>28</v>
      </c>
      <c r="F18" s="226" t="s">
        <v>22</v>
      </c>
      <c r="G18" s="226"/>
      <c r="H18" s="226">
        <v>2</v>
      </c>
      <c r="I18" s="226"/>
      <c r="J18" s="228" t="s">
        <v>336</v>
      </c>
      <c r="K18" s="225" t="s">
        <v>53</v>
      </c>
      <c r="L18" s="146"/>
      <c r="M18" s="228" t="s">
        <v>77</v>
      </c>
      <c r="N18" s="225" t="s">
        <v>53</v>
      </c>
      <c r="O18" s="146" t="s">
        <v>31</v>
      </c>
      <c r="P18" s="145" t="s">
        <v>337</v>
      </c>
      <c r="Q18" s="146" t="s">
        <v>319</v>
      </c>
    </row>
    <row r="19" spans="1:17" x14ac:dyDescent="0.25">
      <c r="A19" s="291"/>
      <c r="B19" s="292"/>
      <c r="C19" s="191"/>
      <c r="D19" s="191"/>
      <c r="E19" s="191"/>
      <c r="F19" s="191"/>
      <c r="G19" s="191"/>
      <c r="H19" s="191"/>
      <c r="I19" s="191"/>
      <c r="J19" s="292"/>
      <c r="K19" s="292"/>
      <c r="L19" s="191"/>
      <c r="M19" s="292"/>
      <c r="N19" s="292"/>
      <c r="O19" s="191"/>
      <c r="P19" s="292"/>
      <c r="Q19" s="293"/>
    </row>
    <row r="20" spans="1:17" x14ac:dyDescent="0.25">
      <c r="A20" s="281"/>
      <c r="B20" s="145"/>
      <c r="C20" s="146"/>
      <c r="D20" s="146"/>
      <c r="E20" s="146"/>
      <c r="F20" s="146"/>
      <c r="G20" s="146"/>
      <c r="H20" s="146"/>
      <c r="I20" s="146"/>
      <c r="J20" s="145"/>
      <c r="K20" s="145"/>
      <c r="L20" s="146"/>
      <c r="M20" s="145"/>
      <c r="N20" s="145"/>
      <c r="O20" s="146"/>
      <c r="P20" s="145"/>
      <c r="Q20" s="282"/>
    </row>
    <row r="21" spans="1:17" x14ac:dyDescent="0.25">
      <c r="A21" s="281"/>
      <c r="B21" s="145"/>
      <c r="C21" s="283"/>
      <c r="D21" s="146"/>
      <c r="E21" s="146"/>
      <c r="F21" s="146"/>
      <c r="G21" s="146"/>
      <c r="H21" s="146"/>
      <c r="I21" s="146"/>
      <c r="J21" s="145"/>
      <c r="K21" s="145"/>
      <c r="L21" s="146"/>
      <c r="M21" s="145"/>
      <c r="N21" s="145"/>
      <c r="O21" s="146"/>
      <c r="P21" s="145"/>
      <c r="Q21" s="282"/>
    </row>
    <row r="22" spans="1:17" x14ac:dyDescent="0.25">
      <c r="A22" s="284"/>
      <c r="B22" s="285"/>
      <c r="C22" s="286"/>
      <c r="D22" s="287"/>
      <c r="E22" s="287"/>
      <c r="F22" s="287"/>
      <c r="G22" s="287"/>
      <c r="H22" s="287"/>
      <c r="I22" s="287"/>
      <c r="J22" s="285"/>
      <c r="K22" s="285"/>
      <c r="L22" s="287"/>
      <c r="M22" s="285"/>
      <c r="N22" s="285"/>
      <c r="O22" s="287"/>
      <c r="P22" s="285"/>
      <c r="Q22" s="288"/>
    </row>
  </sheetData>
  <mergeCells count="10">
    <mergeCell ref="A7:Q7"/>
    <mergeCell ref="A4:I4"/>
    <mergeCell ref="J4:L4"/>
    <mergeCell ref="M4:O4"/>
    <mergeCell ref="P4:P6"/>
    <mergeCell ref="Q4:Q6"/>
    <mergeCell ref="B5:B6"/>
    <mergeCell ref="J5:J6"/>
    <mergeCell ref="M5:M6"/>
    <mergeCell ref="O5:O6"/>
  </mergeCells>
  <pageMargins left="0.25" right="0.25" top="0.75" bottom="0.75" header="0.511811023622047" footer="0.511811023622047"/>
  <pageSetup paperSize="9" fitToHeight="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topLeftCell="F1" zoomScaleNormal="100" workbookViewId="0">
      <selection activeCell="F30" sqref="F30"/>
    </sheetView>
  </sheetViews>
  <sheetFormatPr defaultColWidth="8.5703125" defaultRowHeight="15" x14ac:dyDescent="0.25"/>
  <cols>
    <col min="1" max="1" width="7.85546875" customWidth="1"/>
    <col min="2" max="2" width="45.140625" customWidth="1"/>
    <col min="3" max="3" width="19.85546875" customWidth="1"/>
    <col min="4" max="6" width="13.7109375" customWidth="1"/>
    <col min="7" max="9" width="4.7109375" customWidth="1"/>
    <col min="10" max="10" width="21" customWidth="1"/>
    <col min="11" max="12" width="14.140625" customWidth="1"/>
    <col min="13" max="13" width="19.5703125" customWidth="1"/>
    <col min="14" max="15" width="14.140625" customWidth="1"/>
    <col min="16" max="16" width="23.85546875" customWidth="1"/>
    <col min="17" max="17" width="14.42578125" customWidth="1"/>
  </cols>
  <sheetData>
    <row r="1" spans="1:17" x14ac:dyDescent="0.25">
      <c r="A1" s="262" t="s">
        <v>338</v>
      </c>
    </row>
    <row r="2" spans="1:17" ht="15.75" x14ac:dyDescent="0.25">
      <c r="A2" s="263" t="s">
        <v>339</v>
      </c>
    </row>
    <row r="4" spans="1:17" ht="15" customHeight="1" x14ac:dyDescent="0.25">
      <c r="A4" s="378" t="s">
        <v>340</v>
      </c>
      <c r="B4" s="378"/>
      <c r="C4" s="378"/>
      <c r="D4" s="378"/>
      <c r="E4" s="378"/>
      <c r="F4" s="378"/>
      <c r="G4" s="378"/>
      <c r="H4" s="378"/>
      <c r="I4" s="378"/>
      <c r="J4" s="379" t="s">
        <v>341</v>
      </c>
      <c r="K4" s="379"/>
      <c r="L4" s="379"/>
      <c r="M4" s="380" t="s">
        <v>307</v>
      </c>
      <c r="N4" s="380"/>
      <c r="O4" s="380"/>
      <c r="P4" s="381" t="s">
        <v>308</v>
      </c>
      <c r="Q4" s="382" t="s">
        <v>309</v>
      </c>
    </row>
    <row r="5" spans="1:17" ht="25.5" customHeight="1" x14ac:dyDescent="0.25">
      <c r="A5" s="264" t="s">
        <v>2</v>
      </c>
      <c r="B5" s="383" t="s">
        <v>3</v>
      </c>
      <c r="C5" s="265" t="s">
        <v>310</v>
      </c>
      <c r="D5" s="266" t="s">
        <v>5</v>
      </c>
      <c r="E5" s="267" t="s">
        <v>6</v>
      </c>
      <c r="F5" s="267" t="s">
        <v>7</v>
      </c>
      <c r="G5" s="268"/>
      <c r="H5" s="269" t="s">
        <v>8</v>
      </c>
      <c r="I5" s="270"/>
      <c r="J5" s="383" t="s">
        <v>311</v>
      </c>
      <c r="K5" s="267" t="s">
        <v>10</v>
      </c>
      <c r="L5" s="266" t="s">
        <v>312</v>
      </c>
      <c r="M5" s="383" t="s">
        <v>311</v>
      </c>
      <c r="N5" s="267" t="s">
        <v>10</v>
      </c>
      <c r="O5" s="384" t="s">
        <v>313</v>
      </c>
      <c r="P5" s="381"/>
      <c r="Q5" s="382"/>
    </row>
    <row r="6" spans="1:17" ht="39" customHeight="1" x14ac:dyDescent="0.25">
      <c r="A6" s="271" t="s">
        <v>18</v>
      </c>
      <c r="B6" s="383"/>
      <c r="C6" s="272" t="s">
        <v>314</v>
      </c>
      <c r="D6" s="273" t="s">
        <v>315</v>
      </c>
      <c r="E6" s="273" t="s">
        <v>19</v>
      </c>
      <c r="F6" s="273" t="s">
        <v>20</v>
      </c>
      <c r="G6" s="273" t="s">
        <v>21</v>
      </c>
      <c r="H6" s="273" t="s">
        <v>22</v>
      </c>
      <c r="I6" s="273" t="s">
        <v>23</v>
      </c>
      <c r="J6" s="383"/>
      <c r="K6" s="274"/>
      <c r="L6" s="275"/>
      <c r="M6" s="383"/>
      <c r="N6" s="276"/>
      <c r="O6" s="384"/>
      <c r="P6" s="381"/>
      <c r="Q6" s="382"/>
    </row>
    <row r="7" spans="1:17" ht="15" customHeight="1" x14ac:dyDescent="0.25">
      <c r="A7" s="377" t="s">
        <v>316</v>
      </c>
      <c r="B7" s="377"/>
      <c r="C7" s="377"/>
      <c r="D7" s="377"/>
      <c r="E7" s="377"/>
      <c r="F7" s="377"/>
      <c r="G7" s="377"/>
      <c r="H7" s="377"/>
      <c r="I7" s="377"/>
      <c r="J7" s="377"/>
      <c r="K7" s="377"/>
      <c r="L7" s="377"/>
      <c r="M7" s="377"/>
      <c r="N7" s="377"/>
      <c r="O7" s="377"/>
      <c r="P7" s="377"/>
      <c r="Q7" s="377"/>
    </row>
    <row r="8" spans="1:17" x14ac:dyDescent="0.25">
      <c r="A8" s="277">
        <v>1</v>
      </c>
      <c r="B8" s="294" t="s">
        <v>79</v>
      </c>
      <c r="C8" s="295" t="s">
        <v>26</v>
      </c>
      <c r="D8" s="296" t="s">
        <v>74</v>
      </c>
      <c r="E8" s="296" t="s">
        <v>28</v>
      </c>
      <c r="F8" s="296" t="s">
        <v>21</v>
      </c>
      <c r="G8" s="296">
        <v>4</v>
      </c>
      <c r="H8" s="297"/>
      <c r="I8" s="296"/>
      <c r="J8" s="298" t="s">
        <v>211</v>
      </c>
      <c r="K8" s="294" t="s">
        <v>342</v>
      </c>
      <c r="L8" s="296"/>
      <c r="M8" s="298" t="s">
        <v>75</v>
      </c>
      <c r="N8" s="294" t="s">
        <v>30</v>
      </c>
      <c r="O8" s="296" t="s">
        <v>43</v>
      </c>
      <c r="P8" s="278" t="s">
        <v>343</v>
      </c>
      <c r="Q8" s="280" t="s">
        <v>319</v>
      </c>
    </row>
    <row r="9" spans="1:17" x14ac:dyDescent="0.25">
      <c r="A9" s="281">
        <v>2</v>
      </c>
      <c r="B9" s="225" t="s">
        <v>99</v>
      </c>
      <c r="C9" s="224" t="s">
        <v>26</v>
      </c>
      <c r="D9" s="226" t="s">
        <v>97</v>
      </c>
      <c r="E9" s="226" t="s">
        <v>28</v>
      </c>
      <c r="F9" s="226" t="s">
        <v>21</v>
      </c>
      <c r="G9" s="255">
        <v>0.5</v>
      </c>
      <c r="H9" s="226"/>
      <c r="I9" s="226"/>
      <c r="J9" s="228" t="s">
        <v>211</v>
      </c>
      <c r="K9" s="225" t="s">
        <v>342</v>
      </c>
      <c r="L9" s="146"/>
      <c r="M9" s="228" t="s">
        <v>92</v>
      </c>
      <c r="N9" s="225" t="s">
        <v>342</v>
      </c>
      <c r="O9" s="146" t="s">
        <v>31</v>
      </c>
      <c r="P9" s="145" t="s">
        <v>343</v>
      </c>
      <c r="Q9" s="282" t="s">
        <v>319</v>
      </c>
    </row>
    <row r="10" spans="1:17" x14ac:dyDescent="0.25">
      <c r="A10" s="281">
        <v>3</v>
      </c>
      <c r="B10" s="225" t="s">
        <v>112</v>
      </c>
      <c r="C10" s="224" t="s">
        <v>26</v>
      </c>
      <c r="D10" s="226" t="s">
        <v>47</v>
      </c>
      <c r="E10" s="226" t="s">
        <v>107</v>
      </c>
      <c r="F10" s="226" t="s">
        <v>21</v>
      </c>
      <c r="G10" s="226">
        <v>4</v>
      </c>
      <c r="H10" s="226"/>
      <c r="I10" s="226"/>
      <c r="J10" s="228" t="s">
        <v>211</v>
      </c>
      <c r="K10" s="225" t="s">
        <v>342</v>
      </c>
      <c r="L10" s="146"/>
      <c r="M10" s="290" t="s">
        <v>113</v>
      </c>
      <c r="N10" s="225" t="s">
        <v>344</v>
      </c>
      <c r="O10" s="146" t="s">
        <v>43</v>
      </c>
      <c r="P10" s="145" t="s">
        <v>343</v>
      </c>
      <c r="Q10" s="282" t="s">
        <v>319</v>
      </c>
    </row>
    <row r="11" spans="1:17" x14ac:dyDescent="0.25">
      <c r="A11" s="281">
        <v>4</v>
      </c>
      <c r="B11" s="225" t="s">
        <v>129</v>
      </c>
      <c r="C11" s="224" t="s">
        <v>26</v>
      </c>
      <c r="D11" s="226" t="s">
        <v>59</v>
      </c>
      <c r="E11" s="226" t="s">
        <v>107</v>
      </c>
      <c r="F11" s="226" t="s">
        <v>21</v>
      </c>
      <c r="G11" s="226">
        <v>4</v>
      </c>
      <c r="H11" s="227"/>
      <c r="I11" s="226"/>
      <c r="J11" s="228" t="s">
        <v>211</v>
      </c>
      <c r="K11" s="225" t="s">
        <v>342</v>
      </c>
      <c r="L11" s="146"/>
      <c r="M11" s="290" t="s">
        <v>113</v>
      </c>
      <c r="N11" s="225" t="s">
        <v>344</v>
      </c>
      <c r="O11" s="146" t="s">
        <v>43</v>
      </c>
      <c r="P11" s="145" t="s">
        <v>343</v>
      </c>
      <c r="Q11" s="282" t="s">
        <v>319</v>
      </c>
    </row>
    <row r="12" spans="1:17" x14ac:dyDescent="0.25">
      <c r="A12" s="281">
        <v>5</v>
      </c>
      <c r="B12" s="225" t="s">
        <v>154</v>
      </c>
      <c r="C12" s="224" t="s">
        <v>26</v>
      </c>
      <c r="D12" s="226" t="s">
        <v>97</v>
      </c>
      <c r="E12" s="226" t="s">
        <v>107</v>
      </c>
      <c r="F12" s="226" t="s">
        <v>21</v>
      </c>
      <c r="G12" s="226">
        <v>1</v>
      </c>
      <c r="H12" s="226"/>
      <c r="I12" s="226"/>
      <c r="J12" s="228" t="s">
        <v>211</v>
      </c>
      <c r="K12" s="225" t="s">
        <v>342</v>
      </c>
      <c r="L12" s="146"/>
      <c r="M12" s="290" t="s">
        <v>92</v>
      </c>
      <c r="N12" s="225" t="s">
        <v>342</v>
      </c>
      <c r="O12" s="146" t="s">
        <v>43</v>
      </c>
      <c r="P12" s="145" t="s">
        <v>343</v>
      </c>
      <c r="Q12" s="282" t="s">
        <v>319</v>
      </c>
    </row>
    <row r="13" spans="1:17" x14ac:dyDescent="0.25">
      <c r="A13" s="281"/>
      <c r="B13" s="145"/>
      <c r="C13" s="146"/>
      <c r="D13" s="146"/>
      <c r="E13" s="146"/>
      <c r="F13" s="146"/>
      <c r="G13" s="146"/>
      <c r="H13" s="146"/>
      <c r="I13" s="146"/>
      <c r="J13" s="145"/>
      <c r="K13" s="145"/>
      <c r="L13" s="146"/>
      <c r="M13" s="145"/>
      <c r="N13" s="145"/>
      <c r="O13" s="146"/>
      <c r="P13" s="145"/>
      <c r="Q13" s="282"/>
    </row>
    <row r="14" spans="1:17" x14ac:dyDescent="0.25">
      <c r="A14" s="281"/>
      <c r="B14" s="145"/>
      <c r="C14" s="146"/>
      <c r="D14" s="146"/>
      <c r="E14" s="146"/>
      <c r="F14" s="146"/>
      <c r="G14" s="146"/>
      <c r="H14" s="146"/>
      <c r="I14" s="146"/>
      <c r="J14" s="145"/>
      <c r="K14" s="145"/>
      <c r="L14" s="146"/>
      <c r="M14" s="145"/>
      <c r="N14" s="145"/>
      <c r="O14" s="146"/>
      <c r="P14" s="145"/>
      <c r="Q14" s="282"/>
    </row>
    <row r="15" spans="1:17" x14ac:dyDescent="0.25">
      <c r="A15" s="281"/>
      <c r="B15" s="145"/>
      <c r="C15" s="283"/>
      <c r="D15" s="146"/>
      <c r="E15" s="146"/>
      <c r="F15" s="146"/>
      <c r="G15" s="146"/>
      <c r="H15" s="146"/>
      <c r="I15" s="146"/>
      <c r="J15" s="145"/>
      <c r="K15" s="145"/>
      <c r="L15" s="146"/>
      <c r="M15" s="145"/>
      <c r="N15" s="145"/>
      <c r="O15" s="146"/>
      <c r="P15" s="145"/>
      <c r="Q15" s="282"/>
    </row>
    <row r="16" spans="1:17" x14ac:dyDescent="0.25">
      <c r="A16" s="284"/>
      <c r="B16" s="285"/>
      <c r="C16" s="286"/>
      <c r="D16" s="287"/>
      <c r="E16" s="287"/>
      <c r="F16" s="287"/>
      <c r="G16" s="287"/>
      <c r="H16" s="287"/>
      <c r="I16" s="287"/>
      <c r="J16" s="285"/>
      <c r="K16" s="285"/>
      <c r="L16" s="287"/>
      <c r="M16" s="285"/>
      <c r="N16" s="285"/>
      <c r="O16" s="287"/>
      <c r="P16" s="285"/>
      <c r="Q16" s="288"/>
    </row>
  </sheetData>
  <mergeCells count="10">
    <mergeCell ref="A7:Q7"/>
    <mergeCell ref="A4:I4"/>
    <mergeCell ref="J4:L4"/>
    <mergeCell ref="M4:O4"/>
    <mergeCell ref="P4:P6"/>
    <mergeCell ref="Q4:Q6"/>
    <mergeCell ref="B5:B6"/>
    <mergeCell ref="J5:J6"/>
    <mergeCell ref="M5:M6"/>
    <mergeCell ref="O5:O6"/>
  </mergeCells>
  <pageMargins left="0.25" right="0.25" top="0.75" bottom="0.75" header="0.511811023622047" footer="0.511811023622047"/>
  <pageSetup paperSize="9"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Наставни ансамбл</vt:lpstr>
      <vt:lpstr>Оптерећење са мастером</vt:lpstr>
      <vt:lpstr>Оптерећење без мастера</vt:lpstr>
      <vt:lpstr>Nastavnici izbori</vt:lpstr>
      <vt:lpstr>PojedinacnoZaSpoljne</vt:lpstr>
      <vt:lpstr>Izmjene 2024-02</vt:lpstr>
      <vt:lpstr>Izmjene 2024-10</vt:lpstr>
      <vt:lpstr>Izmjene 2024-11</vt:lpstr>
      <vt:lpstr>Izmjene 2024-11 krstic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Mirjana</dc:creator>
  <cp:lastModifiedBy>Marija Vladicic</cp:lastModifiedBy>
  <cp:revision>1</cp:revision>
  <dcterms:created xsi:type="dcterms:W3CDTF">2024-02-01T10:11:25Z</dcterms:created>
  <dcterms:modified xsi:type="dcterms:W3CDTF">2024-12-10T07:58:09Z</dcterms:modified>
  <dc:language>en-US</dc:language>
</cp:coreProperties>
</file>